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https://praxis673.sharepoint.com/sites/red/Delte dokumenter/Redaktørmapper/JNI - Jeanne Nielsen/Udgivelser/Økonomistyring i praksis/Produktforløb/Kapitel 7/"/>
    </mc:Choice>
  </mc:AlternateContent>
  <xr:revisionPtr revIDLastSave="15" documentId="8_{E08DC8CC-D335-4648-9D49-EA9CCBF08A70}" xr6:coauthVersionLast="45" xr6:coauthVersionMax="45" xr10:uidLastSave="{355B22DC-E1EA-4579-9B25-801862592A6B}"/>
  <bookViews>
    <workbookView xWindow="28680" yWindow="-120" windowWidth="29040" windowHeight="15840" firstSheet="6" activeTab="6" xr2:uid="{033D002D-0ADC-478A-97C4-C7A7F716B1F4}"/>
  </bookViews>
  <sheets>
    <sheet name="BSC" sheetId="6" r:id="rId1"/>
    <sheet name="KALKULATION" sheetId="7" r:id="rId2"/>
    <sheet name="PRIS" sheetId="8" r:id="rId3"/>
    <sheet name="PRIS SAMMENLIGNING" sheetId="16" r:id="rId4"/>
    <sheet name="Pris og menuplanlægning" sheetId="18" r:id="rId5"/>
    <sheet name="STYRINGSARK - TILBAGE" sheetId="19" r:id="rId6"/>
    <sheet name="INVESTERING" sheetId="1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4" i="8" l="1"/>
  <c r="C33" i="8"/>
  <c r="D33" i="8" s="1"/>
  <c r="B33" i="8"/>
  <c r="C24" i="8"/>
  <c r="B20" i="8"/>
  <c r="C21" i="8"/>
  <c r="C25" i="8" s="1"/>
  <c r="D21" i="8"/>
  <c r="D20" i="8"/>
  <c r="C20" i="8"/>
  <c r="B15" i="8"/>
  <c r="B10" i="8"/>
  <c r="D24" i="8" s="1"/>
  <c r="B6" i="8"/>
  <c r="D25" i="8" l="1"/>
  <c r="B24" i="8"/>
  <c r="B25" i="8"/>
  <c r="B21" i="8"/>
  <c r="C34" i="8"/>
  <c r="D34" i="8" s="1"/>
  <c r="B22" i="8"/>
  <c r="B26" i="8"/>
  <c r="B28" i="8" s="1"/>
  <c r="C12" i="19"/>
  <c r="F11" i="16" l="1"/>
  <c r="F10" i="16"/>
  <c r="D9" i="16"/>
  <c r="F8" i="16"/>
  <c r="E8" i="16"/>
  <c r="F7" i="16"/>
  <c r="G6" i="16"/>
  <c r="C6" i="16"/>
  <c r="B26" i="12"/>
  <c r="B27" i="12" s="1"/>
  <c r="B28" i="12" s="1"/>
  <c r="B29" i="12" s="1"/>
  <c r="B30" i="12" s="1"/>
  <c r="D25" i="12"/>
  <c r="E25" i="12" s="1"/>
  <c r="E14" i="12"/>
  <c r="E13" i="12"/>
  <c r="E12" i="12"/>
  <c r="I31" i="19"/>
  <c r="H31" i="19"/>
  <c r="H32" i="19" s="1"/>
  <c r="G31" i="19"/>
  <c r="G32" i="19" s="1"/>
  <c r="F31" i="19"/>
  <c r="E31" i="19"/>
  <c r="D31" i="19"/>
  <c r="C31" i="19"/>
  <c r="C32" i="19" s="1"/>
  <c r="B21" i="19"/>
  <c r="B20" i="19"/>
  <c r="B19" i="19"/>
  <c r="B18" i="19"/>
  <c r="B17" i="19"/>
  <c r="B16" i="19"/>
  <c r="B14" i="19"/>
  <c r="B13" i="19"/>
  <c r="B24" i="19" s="1"/>
  <c r="I12" i="19"/>
  <c r="H12" i="19"/>
  <c r="G12" i="19"/>
  <c r="F12" i="19"/>
  <c r="E12" i="19"/>
  <c r="D12" i="19"/>
  <c r="L14" i="7"/>
  <c r="L15" i="7" s="1"/>
  <c r="E14" i="7"/>
  <c r="E15" i="7" s="1"/>
  <c r="E17" i="7" s="1"/>
  <c r="E18" i="7" s="1"/>
  <c r="L10" i="7"/>
  <c r="E10" i="7"/>
  <c r="L9" i="7"/>
  <c r="E9" i="7"/>
  <c r="L8" i="7"/>
  <c r="E8" i="7"/>
  <c r="L7" i="7"/>
  <c r="E7" i="7"/>
  <c r="L6" i="7"/>
  <c r="E6" i="7"/>
  <c r="E11" i="7" s="1"/>
  <c r="L5" i="7"/>
  <c r="L11" i="7" s="1"/>
  <c r="E5" i="7"/>
  <c r="E15" i="12" l="1"/>
  <c r="C30" i="12" s="1"/>
  <c r="E30" i="12" s="1"/>
  <c r="F25" i="12"/>
  <c r="L17" i="7"/>
  <c r="L18" i="7" s="1"/>
  <c r="E34" i="12"/>
  <c r="F32" i="19"/>
  <c r="I32" i="19"/>
  <c r="B12" i="19"/>
  <c r="B37" i="19" s="1"/>
  <c r="B22" i="19"/>
  <c r="B31" i="19"/>
  <c r="D32" i="19"/>
  <c r="E32" i="19"/>
  <c r="C26" i="12" l="1"/>
  <c r="E26" i="12" s="1"/>
  <c r="H26" i="12" s="1"/>
  <c r="G26" i="12" s="1"/>
  <c r="C29" i="12"/>
  <c r="E29" i="12" s="1"/>
  <c r="H29" i="12" s="1"/>
  <c r="G29" i="12" s="1"/>
  <c r="C27" i="12"/>
  <c r="E27" i="12" s="1"/>
  <c r="H27" i="12" s="1"/>
  <c r="G27" i="12" s="1"/>
  <c r="C28" i="12"/>
  <c r="E28" i="12" s="1"/>
  <c r="H28" i="12" s="1"/>
  <c r="G28" i="12" s="1"/>
  <c r="B15" i="19"/>
  <c r="B36" i="19" s="1"/>
  <c r="B32" i="19"/>
  <c r="B35" i="19" s="1"/>
  <c r="F26" i="12" l="1"/>
  <c r="F27" i="12" s="1"/>
  <c r="F28" i="12" s="1"/>
  <c r="F29" i="12" s="1"/>
  <c r="F30" i="12" s="1"/>
  <c r="E37" i="12"/>
  <c r="E33" i="12"/>
  <c r="E36" i="12" s="1"/>
</calcChain>
</file>

<file path=xl/sharedStrings.xml><?xml version="1.0" encoding="utf-8"?>
<sst xmlns="http://schemas.openxmlformats.org/spreadsheetml/2006/main" count="222" uniqueCount="178">
  <si>
    <t>Omsætning i alt</t>
  </si>
  <si>
    <t>En virksomhed overvejer at foretage en energibesparende investering, i form af en ny opvaskemaskine. Der foreligger følgende beslutningsgrundlag:</t>
  </si>
  <si>
    <t>Købspris - opvaskemaskine</t>
  </si>
  <si>
    <t>kr.</t>
  </si>
  <si>
    <t>Øget indtjeningsbidrag:</t>
  </si>
  <si>
    <t>Mængde</t>
  </si>
  <si>
    <t>Af:</t>
  </si>
  <si>
    <t>Nuværende pris</t>
  </si>
  <si>
    <t>Øget indtjeningsbidrag</t>
  </si>
  <si>
    <t>Omsætning</t>
  </si>
  <si>
    <t>(-)</t>
  </si>
  <si>
    <t>Vand besparelse</t>
  </si>
  <si>
    <t>af nuværende årsforbrug</t>
  </si>
  <si>
    <t>El besparelse</t>
  </si>
  <si>
    <t>Effektivitet</t>
  </si>
  <si>
    <t>timer om dagen</t>
  </si>
  <si>
    <t>I alt</t>
  </si>
  <si>
    <t>Kalkulationsrente</t>
  </si>
  <si>
    <t>Kalkulationsrenten er den rente som virksomheden kræver af en investering, såfremt investeringen skal gennemføres.</t>
  </si>
  <si>
    <t>Det kan med andre ord også være et udtryk for, hvad virksomheden ellers kunne have brugte pengene til.</t>
  </si>
  <si>
    <t>Kan pengene til investeringen hentes i egen drift, eller skal de lånes?</t>
  </si>
  <si>
    <t>Er investeringen fordelagtig?</t>
  </si>
  <si>
    <t>Investeringens år</t>
  </si>
  <si>
    <t>År</t>
  </si>
  <si>
    <t>Indtjenings-bidrag</t>
  </si>
  <si>
    <t>pengestrøm i alt</t>
  </si>
  <si>
    <t>Pay-back</t>
  </si>
  <si>
    <t>Diskontering</t>
  </si>
  <si>
    <t>Nutidsværdi af pengestrøm</t>
  </si>
  <si>
    <t>Nutidsværdi af fremtidige betalinger</t>
  </si>
  <si>
    <t>Investering</t>
  </si>
  <si>
    <t>Kapitalværdi (Nutidsværdi)</t>
  </si>
  <si>
    <t>Investeringen er fordelagtig da kapitalværdi &gt; 0</t>
  </si>
  <si>
    <t>Intern rente (IA)</t>
  </si>
  <si>
    <t>Pay back metode-antal år</t>
  </si>
  <si>
    <t>Investering og scrapværdi</t>
  </si>
  <si>
    <t>Indsæt navn</t>
  </si>
  <si>
    <t>Mandag</t>
  </si>
  <si>
    <t>Tirsdag</t>
  </si>
  <si>
    <t>Onsdag</t>
  </si>
  <si>
    <t>Torsdag</t>
  </si>
  <si>
    <t>Fredag</t>
  </si>
  <si>
    <t>Lørdag</t>
  </si>
  <si>
    <t>Søndag</t>
  </si>
  <si>
    <t>Heraf drikkevarer</t>
  </si>
  <si>
    <t>Heraf madvarer</t>
  </si>
  <si>
    <t>Timelønnet personale/løn/antal timer:</t>
  </si>
  <si>
    <t>Timeløn:</t>
  </si>
  <si>
    <t>VAGTPLAN</t>
  </si>
  <si>
    <t>Morgenmad</t>
  </si>
  <si>
    <t>Evt. kommentar:</t>
  </si>
  <si>
    <t>Indsæt uge nr.</t>
  </si>
  <si>
    <t>Råvareart</t>
  </si>
  <si>
    <t>Styk/kg pris</t>
  </si>
  <si>
    <t>Brutto</t>
  </si>
  <si>
    <t>Kammuslinger</t>
  </si>
  <si>
    <t>kg</t>
  </si>
  <si>
    <t>tomater</t>
  </si>
  <si>
    <t>salat</t>
  </si>
  <si>
    <t>brød</t>
  </si>
  <si>
    <t>smør</t>
  </si>
  <si>
    <t>liter</t>
  </si>
  <si>
    <t>korianderolie</t>
  </si>
  <si>
    <t>TOTAL KOSTPRIS</t>
  </si>
  <si>
    <t>Udsalgspris</t>
  </si>
  <si>
    <t>Fratrukket moms</t>
  </si>
  <si>
    <t>Nettosalgspris</t>
  </si>
  <si>
    <t>Nettosalgspris - kostpris = dækningsbidrag</t>
  </si>
  <si>
    <t>Bruttoavance</t>
  </si>
  <si>
    <t>x1</t>
  </si>
  <si>
    <t>x2</t>
  </si>
  <si>
    <t>x3</t>
  </si>
  <si>
    <t>x4</t>
  </si>
  <si>
    <t>x5</t>
  </si>
  <si>
    <t>x6</t>
  </si>
  <si>
    <t>Enhed</t>
  </si>
  <si>
    <t>KALKULATION</t>
  </si>
  <si>
    <t>EKSEMPEL: Ristede kammuslinger med essens af gule tomater samt korianderolie</t>
  </si>
  <si>
    <t>- Konkurrentanalyse baseret på hjemmesider</t>
  </si>
  <si>
    <t>Konference-døgn pp</t>
  </si>
  <si>
    <t>Selskabspakke - bryllup - excl. værelse</t>
  </si>
  <si>
    <t>Ophold med værelse og middag inkl. vin pp</t>
  </si>
  <si>
    <t>Prisniveau - DB værelse - høj efterspørgsel</t>
  </si>
  <si>
    <t>Morgenmad solgt separat</t>
  </si>
  <si>
    <t>Segmenter - vurdering</t>
  </si>
  <si>
    <t>xx</t>
  </si>
  <si>
    <t>Grupper: konference og bryllupper</t>
  </si>
  <si>
    <t>Individuelle i we og konferencer til hverdag</t>
  </si>
  <si>
    <t>Individuelle i we (spa) og konferencer til hverdag</t>
  </si>
  <si>
    <t>Individuelle både hverdag og weekend inkl. event arrangementer</t>
  </si>
  <si>
    <t>Individuelle i we og møder til hverdag</t>
  </si>
  <si>
    <t>Antal værelser</t>
  </si>
  <si>
    <t>Alle priser excl. moms</t>
  </si>
  <si>
    <t>Pris sammenligning - Konference</t>
  </si>
  <si>
    <t>Forudsætning</t>
  </si>
  <si>
    <t>Pris og menuplanlægning</t>
  </si>
  <si>
    <t>- Konkurrentanalyse baseret på hjemmesider og konkrete besøg</t>
  </si>
  <si>
    <t>Sidde-pladser</t>
  </si>
  <si>
    <t>Åbningstid</t>
  </si>
  <si>
    <t>Brunch ret billigste på kortet</t>
  </si>
  <si>
    <t>Brunch ret dyreste på kortet</t>
  </si>
  <si>
    <t>Antal retter i alt</t>
  </si>
  <si>
    <t>Prisniveau på kaffe</t>
  </si>
  <si>
    <t>Prisniveau øvrige drikkevarer</t>
  </si>
  <si>
    <t>kl. 7-22</t>
  </si>
  <si>
    <t>Stærke på unge op til 25 år med høj efterspørgsel i hele åbningstiden</t>
  </si>
  <si>
    <t>Balanced Score Card</t>
  </si>
  <si>
    <t>Fra idé til implementering:</t>
  </si>
  <si>
    <t>Grundlæggende er det Balanced ScoreCard's opgave at nedbryde virksomhedens vision til en mængde strategier og binde disse sammen. Derefter skal strategierne operationaliseres til en mængde håndgribelige målepunkter der kan vise den enkelte medarbejder hvad hans rolle er og hvordan han kan påvirke virksomhedens, og endeligt sin egen situation. Dette skaber en regulering af medarbejdernes adfærd. Den enkelte afdeling og medarbejder kan altså se betydningen af egen indsats og målopfyldelse i den store sammenhæng.</t>
  </si>
  <si>
    <t>Et Balanced ScoreCard (BSC) er et ledelsesværktøj af sammenkædede mål, målepunkter og tiltag, som tilsammen beskriver en organisations vision, og hvordan man opnår denne.</t>
  </si>
  <si>
    <t>Kort om Balanced ScoreCard:</t>
  </si>
  <si>
    <t>Uge nr.</t>
  </si>
  <si>
    <t>Omsætning fordelt på forretningsområder:</t>
  </si>
  <si>
    <t>Kantine</t>
  </si>
  <si>
    <t>Frokost og mødeforplejning</t>
  </si>
  <si>
    <t>Restaurant a la carte</t>
  </si>
  <si>
    <t>Brøndbyhallen</t>
  </si>
  <si>
    <t>Vareforbrug køkken</t>
  </si>
  <si>
    <t>Frugt/grønt</t>
  </si>
  <si>
    <t>Catering</t>
  </si>
  <si>
    <t>leverandør x</t>
  </si>
  <si>
    <t>Fisk og kød</t>
  </si>
  <si>
    <t>Varekøb i alt</t>
  </si>
  <si>
    <t>Vareforbrug procent/drikkevarer</t>
  </si>
  <si>
    <t>Vareforbrug, drikkevarer, beregnet</t>
  </si>
  <si>
    <t>Kokke timelønnede</t>
  </si>
  <si>
    <t>Køkkenmedhjælpere</t>
  </si>
  <si>
    <t>Opvask</t>
  </si>
  <si>
    <t>Morgenmadstjenere</t>
  </si>
  <si>
    <t>Timelønnet tjenere</t>
  </si>
  <si>
    <t>Lønprocent, timelønnede</t>
  </si>
  <si>
    <t>Faste lønninger køkken</t>
  </si>
  <si>
    <t>Faste lønninger servering</t>
  </si>
  <si>
    <t>Lønprocent realiseret</t>
  </si>
  <si>
    <t>Bruttoavance, i alt</t>
  </si>
  <si>
    <t>Resultat</t>
  </si>
  <si>
    <t>STYRINGSARK - REALISERET</t>
  </si>
  <si>
    <t>Prisfastsættelse er afgørende for virksomhedens indtjening</t>
  </si>
  <si>
    <t>Priselasticiteten udtrykker, hvad der sker med afsætningen (salget) når prisen ændres.</t>
  </si>
  <si>
    <t>Antal solgte enheder</t>
  </si>
  <si>
    <t>fx værelser, antal morgenmad, ophold</t>
  </si>
  <si>
    <t>Prisen hæves</t>
  </si>
  <si>
    <t>Omsætning ændres</t>
  </si>
  <si>
    <t>svarende til indtjeningsstigning, idet omkostninger er uændrede.</t>
  </si>
  <si>
    <t>prisstigning har ingen indflydelse på afsætningen.</t>
  </si>
  <si>
    <t>Ændring i afsætning ved prisændring</t>
  </si>
  <si>
    <t>Antal solgte enheder efter prisændring</t>
  </si>
  <si>
    <t>Variable omkostninger falder da afsætningen falder</t>
  </si>
  <si>
    <t>Hvis VE udgør</t>
  </si>
  <si>
    <t>Hvis pris før ændring udgør</t>
  </si>
  <si>
    <t>Omsætning før</t>
  </si>
  <si>
    <t>Variable omkostninger</t>
  </si>
  <si>
    <t>Dækningsbidrag før</t>
  </si>
  <si>
    <t>Omsætning efter</t>
  </si>
  <si>
    <t>Prisen er ændret til</t>
  </si>
  <si>
    <t>Dækningsbidrag efter</t>
  </si>
  <si>
    <t>Spørgsmål:</t>
  </si>
  <si>
    <t>skal man vælge at hæve prisen og acceptere, at salget falder?</t>
  </si>
  <si>
    <t>kan den samlede ændring i indtjening (dækningsbidrag hvis kapacitetsomkostninger er konstante) beregnes:</t>
  </si>
  <si>
    <t>pris</t>
  </si>
  <si>
    <t>mængde</t>
  </si>
  <si>
    <t>Ændring i dækningsbidrag</t>
  </si>
  <si>
    <t>Når ændringen er negativ, skal virksomheden vælge en anden prisstrategi</t>
  </si>
  <si>
    <t>Beregning af priselasticitet:</t>
  </si>
  <si>
    <t>Prisændring</t>
  </si>
  <si>
    <t>før</t>
  </si>
  <si>
    <t>efter</t>
  </si>
  <si>
    <t>Mængdeændring</t>
  </si>
  <si>
    <t>ændring i procent</t>
  </si>
  <si>
    <t>Når mængdeændringen er større end prisændring, er varen prisfølsom</t>
  </si>
  <si>
    <t>Spørgsmål til refleksion og analyse:</t>
  </si>
  <si>
    <t>Hvilke produkter eller ydelser kan du hæve prisen på UDEN det har indflydelse på salget? (prisufølsomme)</t>
  </si>
  <si>
    <t>Hvilke produkter eller ydelser, vil salget falde og med HVAD, hvis du hæver prisen? (måske prisfølsomme)</t>
  </si>
  <si>
    <t>Kan du beregne ændring i dækningsbidraget (og dermed indtjeningen) ved at ændre prisen på en given vare eller ydelse?</t>
  </si>
  <si>
    <t>Forventet levetid</t>
  </si>
  <si>
    <t>år</t>
  </si>
  <si>
    <t xml:space="preserve">aflæs og indsæt </t>
  </si>
  <si>
    <t>Investering i ny opvaskemaskine - eksempel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</si>
</sst>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kr.&quot;;[Red]\-#,##0.00\ &quot;kr.&quot;"/>
    <numFmt numFmtId="43" formatCode="_-* #,##0.00_-;\-* #,##0.00_-;_-* &quot;-&quot;??_-;_-@_-"/>
    <numFmt numFmtId="164" formatCode="_ * #,##0_ ;_ * \-#,##0_ ;_ * &quot;-&quot;??_ ;_ @_ "/>
    <numFmt numFmtId="165" formatCode="0.0%"/>
    <numFmt numFmtId="166" formatCode="_ * #,##0.00_ ;_ * \-#,##0.00_ ;_ * &quot;-&quot;??_ ;_ @_ "/>
    <numFmt numFmtId="167" formatCode="_ * #,##0.0_ ;_ * \-#,##0.0_ ;_ * &quot;-&quot;??_ ;_ @_ "/>
    <numFmt numFmtId="168" formatCode="_(* #,##0.000_);_(* \(#,##0.000\);_(* &quot;-&quot;??_);_(@_)"/>
    <numFmt numFmtId="169" formatCode="_-* #,##0_-;\-* #,##0_-;_-* &quot;-&quot;??_-;_-@_-"/>
    <numFmt numFmtId="170" formatCode="0.0"/>
  </numFmts>
  <fonts count="26" x14ac:knownFonts="1">
    <font>
      <sz val="11"/>
      <color theme="1"/>
      <name val="Calibri"/>
      <family val="2"/>
      <scheme val="minor"/>
    </font>
    <font>
      <sz val="11"/>
      <color theme="1"/>
      <name val="Calibri"/>
      <family val="2"/>
      <scheme val="minor"/>
    </font>
    <font>
      <sz val="11"/>
      <color rgb="FF006100"/>
      <name val="Calibri"/>
      <family val="2"/>
      <scheme val="minor"/>
    </font>
    <font>
      <b/>
      <sz val="11"/>
      <color rgb="FFFA7D0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name val="Calibri"/>
      <family val="2"/>
      <scheme val="minor"/>
    </font>
    <font>
      <b/>
      <u/>
      <sz val="11"/>
      <color theme="1"/>
      <name val="Calibri"/>
      <family val="2"/>
      <scheme val="minor"/>
    </font>
    <font>
      <i/>
      <sz val="11"/>
      <color theme="1"/>
      <name val="Calibri"/>
      <family val="2"/>
      <scheme val="minor"/>
    </font>
    <font>
      <b/>
      <sz val="24"/>
      <name val="Calibri"/>
      <family val="2"/>
      <scheme val="minor"/>
    </font>
    <font>
      <sz val="11"/>
      <color rgb="FF000000"/>
      <name val="Calibri"/>
      <family val="2"/>
      <scheme val="minor"/>
    </font>
    <font>
      <sz val="24"/>
      <color theme="1"/>
      <name val="Calibri"/>
      <family val="2"/>
      <scheme val="minor"/>
    </font>
    <font>
      <b/>
      <sz val="11"/>
      <name val="Calibri"/>
      <family val="2"/>
      <scheme val="minor"/>
    </font>
    <font>
      <b/>
      <sz val="11"/>
      <name val="Calibri"/>
      <family val="2"/>
    </font>
    <font>
      <sz val="11"/>
      <name val="Calibri"/>
      <family val="2"/>
    </font>
    <font>
      <sz val="14"/>
      <name val="Calibri"/>
      <family val="2"/>
    </font>
    <font>
      <sz val="14"/>
      <color theme="1"/>
      <name val="Calibri"/>
      <family val="2"/>
      <scheme val="minor"/>
    </font>
    <font>
      <sz val="8"/>
      <name val="Calibri"/>
      <family val="2"/>
      <scheme val="minor"/>
    </font>
    <font>
      <sz val="18"/>
      <color theme="1"/>
      <name val="Calibri"/>
      <family val="2"/>
      <scheme val="minor"/>
    </font>
    <font>
      <b/>
      <sz val="18"/>
      <color rgb="FF000000"/>
      <name val="Calibri Light"/>
      <family val="2"/>
    </font>
    <font>
      <b/>
      <sz val="18"/>
      <color theme="1"/>
      <name val="Calibri"/>
      <family val="2"/>
      <scheme val="minor"/>
    </font>
    <font>
      <b/>
      <sz val="11"/>
      <color rgb="FF000000"/>
      <name val="Calibri"/>
      <family val="2"/>
      <scheme val="minor"/>
    </font>
    <font>
      <b/>
      <sz val="22"/>
      <color theme="1"/>
      <name val="Calibri"/>
      <family val="2"/>
      <scheme val="minor"/>
    </font>
    <font>
      <sz val="12"/>
      <name val="Calibri"/>
      <family val="2"/>
      <scheme val="minor"/>
    </font>
    <font>
      <b/>
      <sz val="12"/>
      <name val="Calibri"/>
      <family val="2"/>
      <scheme val="minor"/>
    </font>
  </fonts>
  <fills count="14">
    <fill>
      <patternFill patternType="none"/>
    </fill>
    <fill>
      <patternFill patternType="gray125"/>
    </fill>
    <fill>
      <patternFill patternType="solid">
        <fgColor rgb="FFC6EFCE"/>
      </patternFill>
    </fill>
    <fill>
      <patternFill patternType="solid">
        <fgColor rgb="FFF2F2F2"/>
      </patternFill>
    </fill>
    <fill>
      <patternFill patternType="solid">
        <fgColor rgb="FF76B8D2"/>
        <bgColor indexed="64"/>
      </patternFill>
    </fill>
    <fill>
      <patternFill patternType="solid">
        <fgColor rgb="FFA5B85E"/>
        <bgColor indexed="64"/>
      </patternFill>
    </fill>
    <fill>
      <patternFill patternType="solid">
        <fgColor theme="8"/>
      </patternFill>
    </fill>
    <fill>
      <patternFill patternType="solid">
        <fgColor theme="6" tint="0.39997558519241921"/>
        <bgColor indexed="65"/>
      </patternFill>
    </fill>
    <fill>
      <patternFill patternType="solid">
        <fgColor rgb="FFDD6D47"/>
        <bgColor indexed="64"/>
      </patternFill>
    </fill>
    <fill>
      <patternFill patternType="solid">
        <fgColor theme="6"/>
      </patternFill>
    </fill>
    <fill>
      <patternFill patternType="solid">
        <fgColor theme="7" tint="0.39997558519241921"/>
        <bgColor indexed="64"/>
      </patternFill>
    </fill>
    <fill>
      <patternFill patternType="solid">
        <fgColor theme="8" tint="0.59996337778862885"/>
        <bgColor indexed="64"/>
      </patternFill>
    </fill>
    <fill>
      <patternFill patternType="solid">
        <fgColor theme="8" tint="0.39994506668294322"/>
        <bgColor indexed="64"/>
      </patternFill>
    </fill>
    <fill>
      <patternFill patternType="solid">
        <fgColor theme="8" tint="0.79998168889431442"/>
        <bgColor indexed="64"/>
      </patternFill>
    </fill>
  </fills>
  <borders count="28">
    <border>
      <left/>
      <right/>
      <top/>
      <bottom/>
      <diagonal/>
    </border>
    <border>
      <left style="thin">
        <color rgb="FF7F7F7F"/>
      </left>
      <right style="thin">
        <color rgb="FF7F7F7F"/>
      </right>
      <top style="thin">
        <color rgb="FF7F7F7F"/>
      </top>
      <bottom style="thin">
        <color rgb="FF7F7F7F"/>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7F7F7F"/>
      </top>
      <bottom/>
      <diagonal/>
    </border>
    <border>
      <left/>
      <right/>
      <top/>
      <bottom style="thin">
        <color rgb="FF7F7F7F"/>
      </bottom>
      <diagonal/>
    </border>
    <border>
      <left/>
      <right style="thin">
        <color rgb="FF7F7F7F"/>
      </right>
      <top style="thin">
        <color rgb="FF7F7F7F"/>
      </top>
      <bottom/>
      <diagonal/>
    </border>
    <border>
      <left/>
      <right style="thin">
        <color rgb="FF7F7F7F"/>
      </right>
      <top/>
      <bottom/>
      <diagonal/>
    </border>
    <border>
      <left/>
      <right style="thin">
        <color rgb="FF7F7F7F"/>
      </right>
      <top/>
      <bottom style="thin">
        <color rgb="FF7F7F7F"/>
      </bottom>
      <diagonal/>
    </border>
    <border>
      <left style="thick">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thin">
        <color rgb="FF7F7F7F"/>
      </left>
      <right style="thin">
        <color indexed="64"/>
      </right>
      <top style="thin">
        <color rgb="FF7F7F7F"/>
      </top>
      <bottom style="thin">
        <color rgb="FF7F7F7F"/>
      </bottom>
      <diagonal/>
    </border>
    <border>
      <left style="thin">
        <color indexed="64"/>
      </left>
      <right style="thin">
        <color indexed="64"/>
      </right>
      <top style="thin">
        <color rgb="FF7F7F7F"/>
      </top>
      <bottom style="thin">
        <color rgb="FF7F7F7F"/>
      </bottom>
      <diagonal/>
    </border>
    <border>
      <left style="thin">
        <color rgb="FF7F7F7F"/>
      </left>
      <right style="thin">
        <color rgb="FF7F7F7F"/>
      </right>
      <top/>
      <bottom style="thin">
        <color rgb="FF7F7F7F"/>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6" fillId="6" borderId="0" applyNumberFormat="0" applyBorder="0" applyAlignment="0" applyProtection="0"/>
    <xf numFmtId="0" fontId="1" fillId="7" borderId="0" applyNumberFormat="0" applyBorder="0" applyAlignment="0" applyProtection="0"/>
    <xf numFmtId="0" fontId="6" fillId="9" borderId="0" applyNumberFormat="0" applyBorder="0" applyAlignment="0" applyProtection="0"/>
  </cellStyleXfs>
  <cellXfs count="173">
    <xf numFmtId="0" fontId="0" fillId="0" borderId="0" xfId="0"/>
    <xf numFmtId="0" fontId="0" fillId="0" borderId="2" xfId="0" applyBorder="1"/>
    <xf numFmtId="0" fontId="0" fillId="0" borderId="3" xfId="0" applyBorder="1"/>
    <xf numFmtId="3" fontId="0" fillId="0" borderId="3" xfId="0" applyNumberFormat="1" applyBorder="1"/>
    <xf numFmtId="0" fontId="0" fillId="0" borderId="0" xfId="0" applyFill="1"/>
    <xf numFmtId="3" fontId="0" fillId="0" borderId="0" xfId="0" applyNumberFormat="1"/>
    <xf numFmtId="0" fontId="0" fillId="0" borderId="0" xfId="0" applyFont="1"/>
    <xf numFmtId="0" fontId="8" fillId="0" borderId="0" xfId="0" applyFont="1"/>
    <xf numFmtId="0" fontId="0" fillId="0" borderId="0" xfId="0" applyAlignment="1">
      <alignment wrapText="1"/>
    </xf>
    <xf numFmtId="0" fontId="5" fillId="0" borderId="0" xfId="0" applyFont="1"/>
    <xf numFmtId="0" fontId="5" fillId="0" borderId="3" xfId="0" applyFont="1" applyBorder="1"/>
    <xf numFmtId="0" fontId="4" fillId="0" borderId="0" xfId="0" applyFont="1"/>
    <xf numFmtId="0" fontId="0" fillId="0" borderId="3" xfId="0" quotePrefix="1" applyBorder="1" applyAlignment="1">
      <alignment horizontal="center"/>
    </xf>
    <xf numFmtId="9" fontId="0" fillId="0" borderId="3" xfId="0" applyNumberFormat="1" applyBorder="1" applyAlignment="1">
      <alignment wrapText="1"/>
    </xf>
    <xf numFmtId="164" fontId="0" fillId="0" borderId="3" xfId="1" applyNumberFormat="1" applyFont="1" applyBorder="1"/>
    <xf numFmtId="164" fontId="5" fillId="0" borderId="3" xfId="0" applyNumberFormat="1" applyFont="1" applyBorder="1"/>
    <xf numFmtId="0" fontId="5" fillId="0" borderId="2" xfId="0" applyFont="1" applyBorder="1" applyAlignment="1">
      <alignment horizontal="left"/>
    </xf>
    <xf numFmtId="0" fontId="9" fillId="0" borderId="4" xfId="0" applyFont="1" applyBorder="1"/>
    <xf numFmtId="0" fontId="9" fillId="0" borderId="5" xfId="0" applyFont="1" applyBorder="1"/>
    <xf numFmtId="0" fontId="9" fillId="0" borderId="6" xfId="0" applyFont="1" applyBorder="1"/>
    <xf numFmtId="0" fontId="9" fillId="0" borderId="2" xfId="0" applyFont="1" applyBorder="1"/>
    <xf numFmtId="0" fontId="9" fillId="0" borderId="7" xfId="0" applyFont="1" applyBorder="1"/>
    <xf numFmtId="0" fontId="0" fillId="0" borderId="8" xfId="0" applyBorder="1"/>
    <xf numFmtId="0" fontId="0" fillId="0" borderId="9" xfId="0" applyBorder="1"/>
    <xf numFmtId="0" fontId="0" fillId="0" borderId="10" xfId="0" applyBorder="1"/>
    <xf numFmtId="164" fontId="0" fillId="0" borderId="0" xfId="0" applyNumberFormat="1"/>
    <xf numFmtId="164" fontId="0" fillId="0" borderId="0" xfId="1" applyNumberFormat="1" applyFont="1"/>
    <xf numFmtId="9" fontId="0" fillId="0" borderId="0" xfId="2" applyFont="1"/>
    <xf numFmtId="8" fontId="0" fillId="0" borderId="0" xfId="0" applyNumberFormat="1"/>
    <xf numFmtId="3" fontId="5" fillId="0" borderId="0" xfId="0" applyNumberFormat="1" applyFont="1"/>
    <xf numFmtId="165" fontId="0" fillId="0" borderId="0" xfId="2" applyNumberFormat="1" applyFont="1"/>
    <xf numFmtId="0" fontId="0" fillId="0" borderId="5" xfId="0" applyBorder="1"/>
    <xf numFmtId="0" fontId="0" fillId="0" borderId="6" xfId="0" applyBorder="1"/>
    <xf numFmtId="0" fontId="0" fillId="0" borderId="7" xfId="0" applyBorder="1"/>
    <xf numFmtId="164" fontId="0" fillId="0" borderId="0" xfId="1" applyNumberFormat="1" applyFont="1" applyBorder="1"/>
    <xf numFmtId="43" fontId="0" fillId="0" borderId="0" xfId="1" applyFont="1"/>
    <xf numFmtId="0" fontId="9" fillId="0" borderId="0" xfId="0" applyFont="1" applyBorder="1"/>
    <xf numFmtId="0" fontId="0" fillId="0" borderId="0" xfId="0" applyBorder="1"/>
    <xf numFmtId="9" fontId="5" fillId="0" borderId="0" xfId="0" applyNumberFormat="1" applyFont="1"/>
    <xf numFmtId="0" fontId="7" fillId="0" borderId="3" xfId="0" applyFont="1" applyFill="1" applyBorder="1"/>
    <xf numFmtId="164" fontId="7" fillId="3" borderId="1" xfId="4" applyNumberFormat="1" applyFont="1"/>
    <xf numFmtId="0" fontId="7" fillId="3" borderId="1" xfId="4" applyFont="1"/>
    <xf numFmtId="0" fontId="11" fillId="0" borderId="3" xfId="0" applyFont="1" applyBorder="1" applyAlignment="1">
      <alignment vertical="center" wrapText="1"/>
    </xf>
    <xf numFmtId="9" fontId="0" fillId="0" borderId="3" xfId="2" applyFont="1" applyBorder="1"/>
    <xf numFmtId="0" fontId="11" fillId="4" borderId="3" xfId="0" applyFont="1" applyFill="1" applyBorder="1" applyAlignment="1">
      <alignment vertical="center"/>
    </xf>
    <xf numFmtId="164" fontId="0" fillId="4" borderId="3" xfId="0" applyNumberFormat="1" applyFont="1" applyFill="1" applyBorder="1"/>
    <xf numFmtId="0" fontId="7" fillId="4" borderId="3" xfId="0" applyFont="1" applyFill="1" applyBorder="1"/>
    <xf numFmtId="0" fontId="0" fillId="4" borderId="0" xfId="0" applyFill="1"/>
    <xf numFmtId="0" fontId="12" fillId="4" borderId="0" xfId="0" applyFont="1" applyFill="1"/>
    <xf numFmtId="0" fontId="0" fillId="0" borderId="4" xfId="0" applyBorder="1"/>
    <xf numFmtId="0" fontId="14" fillId="0" borderId="0" xfId="0" applyFont="1"/>
    <xf numFmtId="0" fontId="15" fillId="0" borderId="0" xfId="0" applyFont="1"/>
    <xf numFmtId="0" fontId="15" fillId="0" borderId="9" xfId="0" applyFont="1" applyBorder="1"/>
    <xf numFmtId="43" fontId="0" fillId="0" borderId="5" xfId="1" applyFont="1" applyBorder="1"/>
    <xf numFmtId="43" fontId="0" fillId="0" borderId="9" xfId="1" applyFont="1" applyBorder="1"/>
    <xf numFmtId="168" fontId="15" fillId="0" borderId="0" xfId="1" applyNumberFormat="1" applyFont="1"/>
    <xf numFmtId="0" fontId="16" fillId="4" borderId="0" xfId="0" applyFont="1" applyFill="1"/>
    <xf numFmtId="0" fontId="17" fillId="0" borderId="0" xfId="0" applyFont="1" applyFill="1"/>
    <xf numFmtId="168" fontId="6" fillId="4" borderId="0" xfId="5" applyNumberFormat="1" applyFill="1"/>
    <xf numFmtId="168" fontId="6" fillId="4" borderId="9" xfId="5" applyNumberFormat="1" applyFill="1" applyBorder="1"/>
    <xf numFmtId="0" fontId="6" fillId="4" borderId="5" xfId="5" applyFill="1" applyBorder="1"/>
    <xf numFmtId="0" fontId="6" fillId="4" borderId="0" xfId="5" applyFill="1"/>
    <xf numFmtId="0" fontId="6" fillId="4" borderId="9" xfId="5" applyFill="1" applyBorder="1"/>
    <xf numFmtId="166" fontId="6" fillId="4" borderId="0" xfId="5" applyNumberFormat="1" applyFill="1"/>
    <xf numFmtId="0" fontId="7" fillId="3" borderId="1" xfId="4" applyFont="1" applyBorder="1"/>
    <xf numFmtId="0" fontId="15" fillId="0" borderId="14" xfId="0" applyFont="1" applyBorder="1"/>
    <xf numFmtId="0" fontId="15" fillId="0" borderId="0" xfId="0" applyFont="1" applyBorder="1"/>
    <xf numFmtId="0" fontId="15" fillId="0" borderId="15" xfId="0" applyFont="1" applyBorder="1"/>
    <xf numFmtId="43" fontId="0" fillId="0" borderId="16" xfId="1" applyFont="1" applyBorder="1"/>
    <xf numFmtId="43" fontId="0" fillId="0" borderId="17" xfId="1" applyFont="1" applyBorder="1"/>
    <xf numFmtId="43" fontId="0" fillId="0" borderId="18" xfId="1" applyFont="1" applyBorder="1"/>
    <xf numFmtId="0" fontId="14" fillId="0" borderId="0" xfId="0" applyFont="1" applyAlignment="1">
      <alignment horizontal="right"/>
    </xf>
    <xf numFmtId="0" fontId="16" fillId="0" borderId="0" xfId="0" applyFont="1" applyFill="1"/>
    <xf numFmtId="166" fontId="6" fillId="4" borderId="1" xfId="4" applyNumberFormat="1" applyFont="1" applyFill="1"/>
    <xf numFmtId="0" fontId="0" fillId="0" borderId="19" xfId="0" applyBorder="1"/>
    <xf numFmtId="0" fontId="15" fillId="0" borderId="0" xfId="0" applyFont="1" applyBorder="1" applyAlignment="1">
      <alignment horizontal="center" vertical="center"/>
    </xf>
    <xf numFmtId="0" fontId="15" fillId="0" borderId="9" xfId="0" applyFont="1" applyBorder="1" applyAlignment="1">
      <alignment horizontal="center" vertical="center"/>
    </xf>
    <xf numFmtId="0" fontId="5" fillId="0" borderId="11" xfId="0" applyFont="1" applyBorder="1"/>
    <xf numFmtId="164" fontId="0" fillId="0" borderId="7" xfId="1" applyNumberFormat="1" applyFont="1" applyBorder="1"/>
    <xf numFmtId="164" fontId="7" fillId="3" borderId="23" xfId="4" applyNumberFormat="1" applyFont="1" applyBorder="1"/>
    <xf numFmtId="164" fontId="7" fillId="3" borderId="25" xfId="4" applyNumberFormat="1" applyFont="1" applyBorder="1"/>
    <xf numFmtId="164" fontId="7" fillId="3" borderId="1" xfId="4" applyNumberFormat="1" applyFont="1" applyBorder="1"/>
    <xf numFmtId="0" fontId="7" fillId="3" borderId="1" xfId="4" applyFont="1" applyAlignment="1">
      <alignment wrapText="1"/>
    </xf>
    <xf numFmtId="0" fontId="0" fillId="0" borderId="0" xfId="0" quotePrefix="1"/>
    <xf numFmtId="0" fontId="7" fillId="4" borderId="3" xfId="0" applyFont="1" applyFill="1" applyBorder="1" applyAlignment="1">
      <alignment horizontal="left"/>
    </xf>
    <xf numFmtId="0" fontId="7" fillId="4" borderId="3" xfId="0" applyFont="1" applyFill="1" applyBorder="1" applyAlignment="1">
      <alignment horizontal="left" wrapText="1"/>
    </xf>
    <xf numFmtId="0" fontId="10" fillId="4" borderId="20" xfId="0" applyFont="1" applyFill="1" applyBorder="1"/>
    <xf numFmtId="0" fontId="7" fillId="4" borderId="3" xfId="0" applyFont="1" applyFill="1" applyBorder="1" applyAlignment="1">
      <alignment wrapText="1"/>
    </xf>
    <xf numFmtId="0" fontId="7" fillId="8" borderId="3" xfId="3" applyFont="1" applyFill="1" applyBorder="1"/>
    <xf numFmtId="3" fontId="7" fillId="8" borderId="3" xfId="3" applyNumberFormat="1" applyFont="1" applyFill="1" applyBorder="1"/>
    <xf numFmtId="0" fontId="19" fillId="0" borderId="0" xfId="0" applyFont="1"/>
    <xf numFmtId="0" fontId="20" fillId="0" borderId="0" xfId="0" applyFont="1" applyFill="1"/>
    <xf numFmtId="0" fontId="21" fillId="0" borderId="0" xfId="0" applyFont="1" applyFill="1"/>
    <xf numFmtId="0" fontId="0" fillId="0" borderId="0" xfId="0" applyAlignment="1">
      <alignment vertical="center"/>
    </xf>
    <xf numFmtId="0" fontId="9" fillId="0" borderId="0" xfId="0" applyFont="1"/>
    <xf numFmtId="0" fontId="0" fillId="4" borderId="0" xfId="0" applyFont="1" applyFill="1" applyBorder="1"/>
    <xf numFmtId="0" fontId="0" fillId="4" borderId="7" xfId="0" applyFont="1" applyFill="1" applyBorder="1"/>
    <xf numFmtId="0" fontId="5" fillId="0" borderId="0" xfId="0" applyFont="1" applyBorder="1"/>
    <xf numFmtId="0" fontId="5" fillId="0" borderId="7" xfId="0" applyFont="1" applyBorder="1"/>
    <xf numFmtId="0" fontId="7" fillId="3" borderId="25" xfId="4" applyFont="1" applyBorder="1"/>
    <xf numFmtId="167" fontId="7" fillId="3" borderId="1" xfId="4" applyNumberFormat="1" applyFont="1" applyBorder="1"/>
    <xf numFmtId="167" fontId="7" fillId="3" borderId="25" xfId="4" applyNumberFormat="1" applyFont="1" applyBorder="1"/>
    <xf numFmtId="9" fontId="5" fillId="0" borderId="9" xfId="2" applyFont="1" applyBorder="1"/>
    <xf numFmtId="9" fontId="5" fillId="0" borderId="10" xfId="2" applyFont="1" applyBorder="1"/>
    <xf numFmtId="0" fontId="7" fillId="3" borderId="23" xfId="4" applyFont="1" applyBorder="1"/>
    <xf numFmtId="164" fontId="5" fillId="0" borderId="13" xfId="0" applyNumberFormat="1" applyFont="1" applyBorder="1"/>
    <xf numFmtId="167" fontId="7" fillId="3" borderId="23" xfId="4" applyNumberFormat="1" applyFont="1" applyBorder="1"/>
    <xf numFmtId="9" fontId="7" fillId="3" borderId="26" xfId="4" applyNumberFormat="1" applyFont="1" applyBorder="1"/>
    <xf numFmtId="164" fontId="7" fillId="3" borderId="26" xfId="4" applyNumberFormat="1" applyFont="1" applyBorder="1"/>
    <xf numFmtId="9" fontId="5" fillId="0" borderId="22" xfId="2" applyFont="1" applyBorder="1"/>
    <xf numFmtId="164" fontId="7" fillId="3" borderId="3" xfId="4" applyNumberFormat="1" applyFont="1" applyBorder="1"/>
    <xf numFmtId="0" fontId="0" fillId="0" borderId="12" xfId="0" applyFont="1" applyBorder="1"/>
    <xf numFmtId="0" fontId="0" fillId="0" borderId="13" xfId="0" applyFont="1" applyBorder="1"/>
    <xf numFmtId="0" fontId="0" fillId="0" borderId="21" xfId="0" applyFont="1" applyBorder="1"/>
    <xf numFmtId="0" fontId="0" fillId="0" borderId="0" xfId="0" applyFont="1" applyBorder="1"/>
    <xf numFmtId="0" fontId="0" fillId="0" borderId="7" xfId="0" applyFont="1" applyBorder="1"/>
    <xf numFmtId="164" fontId="0" fillId="0" borderId="21" xfId="0" applyNumberFormat="1" applyFont="1" applyBorder="1"/>
    <xf numFmtId="164" fontId="0" fillId="0" borderId="0" xfId="0" applyNumberFormat="1" applyFont="1" applyBorder="1"/>
    <xf numFmtId="164" fontId="0" fillId="0" borderId="7" xfId="0" applyNumberFormat="1" applyFont="1" applyBorder="1"/>
    <xf numFmtId="164" fontId="0" fillId="0" borderId="20" xfId="0" applyNumberFormat="1" applyFont="1" applyBorder="1"/>
    <xf numFmtId="164" fontId="0" fillId="0" borderId="22" xfId="0" applyNumberFormat="1" applyFont="1" applyBorder="1"/>
    <xf numFmtId="164" fontId="0" fillId="7" borderId="0" xfId="6" applyNumberFormat="1" applyFont="1" applyBorder="1"/>
    <xf numFmtId="164" fontId="0" fillId="7" borderId="7" xfId="6" applyNumberFormat="1" applyFont="1" applyBorder="1"/>
    <xf numFmtId="164" fontId="0" fillId="0" borderId="3" xfId="0" applyNumberFormat="1" applyFont="1" applyBorder="1"/>
    <xf numFmtId="10" fontId="0" fillId="0" borderId="3" xfId="2" applyNumberFormat="1" applyFont="1" applyBorder="1"/>
    <xf numFmtId="0" fontId="11" fillId="0" borderId="0" xfId="0" applyFont="1" applyAlignment="1">
      <alignment vertical="center"/>
    </xf>
    <xf numFmtId="0" fontId="11" fillId="0" borderId="11" xfId="0" applyFont="1" applyBorder="1" applyAlignment="1">
      <alignment vertical="center"/>
    </xf>
    <xf numFmtId="0" fontId="22" fillId="0" borderId="0" xfId="0" applyFont="1" applyAlignment="1">
      <alignment vertical="center"/>
    </xf>
    <xf numFmtId="0" fontId="22" fillId="0" borderId="3" xfId="0" applyFont="1" applyBorder="1" applyAlignment="1">
      <alignment vertical="center"/>
    </xf>
    <xf numFmtId="0" fontId="23" fillId="4" borderId="3" xfId="0" applyFont="1" applyFill="1" applyBorder="1"/>
    <xf numFmtId="0" fontId="0" fillId="4" borderId="0" xfId="0" applyFont="1" applyFill="1"/>
    <xf numFmtId="0" fontId="0" fillId="4" borderId="21" xfId="0" applyFont="1" applyFill="1" applyBorder="1"/>
    <xf numFmtId="0" fontId="6" fillId="4" borderId="27" xfId="7" applyFill="1" applyBorder="1" applyAlignment="1">
      <alignment wrapText="1"/>
    </xf>
    <xf numFmtId="0" fontId="6" fillId="4" borderId="24" xfId="7" applyFill="1" applyBorder="1" applyAlignment="1">
      <alignment vertical="center" wrapText="1"/>
    </xf>
    <xf numFmtId="164" fontId="0" fillId="0" borderId="21" xfId="2" applyNumberFormat="1" applyFont="1" applyBorder="1"/>
    <xf numFmtId="3" fontId="0" fillId="0" borderId="5" xfId="0" applyNumberFormat="1" applyBorder="1"/>
    <xf numFmtId="8" fontId="0" fillId="0" borderId="5" xfId="0" applyNumberFormat="1" applyBorder="1"/>
    <xf numFmtId="3" fontId="0" fillId="0" borderId="0" xfId="0" applyNumberFormat="1" applyBorder="1"/>
    <xf numFmtId="3" fontId="0" fillId="4" borderId="0" xfId="0" applyNumberFormat="1" applyFill="1"/>
    <xf numFmtId="0" fontId="0" fillId="5" borderId="0" xfId="0" applyFill="1"/>
    <xf numFmtId="169" fontId="0" fillId="0" borderId="0" xfId="1" applyNumberFormat="1" applyFont="1"/>
    <xf numFmtId="0" fontId="0" fillId="8" borderId="0" xfId="0" applyFill="1"/>
    <xf numFmtId="169" fontId="5" fillId="0" borderId="0" xfId="1" applyNumberFormat="1" applyFont="1"/>
    <xf numFmtId="9" fontId="0" fillId="8" borderId="0" xfId="0" applyNumberFormat="1" applyFill="1"/>
    <xf numFmtId="169" fontId="0" fillId="0" borderId="0" xfId="0" applyNumberFormat="1"/>
    <xf numFmtId="169" fontId="5" fillId="0" borderId="0" xfId="0" applyNumberFormat="1" applyFont="1"/>
    <xf numFmtId="43" fontId="0" fillId="0" borderId="3" xfId="1" applyFont="1" applyBorder="1"/>
    <xf numFmtId="0" fontId="5" fillId="8" borderId="2" xfId="0" applyFont="1" applyFill="1" applyBorder="1"/>
    <xf numFmtId="0" fontId="5" fillId="8" borderId="0" xfId="0" applyFont="1" applyFill="1" applyBorder="1"/>
    <xf numFmtId="0" fontId="0" fillId="8" borderId="0" xfId="0" applyFill="1" applyBorder="1"/>
    <xf numFmtId="3" fontId="5" fillId="8" borderId="0" xfId="0" applyNumberFormat="1" applyFont="1" applyFill="1" applyBorder="1"/>
    <xf numFmtId="0" fontId="5" fillId="5" borderId="8" xfId="0" applyFont="1" applyFill="1" applyBorder="1"/>
    <xf numFmtId="0" fontId="5" fillId="5" borderId="9" xfId="0" applyFont="1" applyFill="1" applyBorder="1"/>
    <xf numFmtId="0" fontId="0" fillId="5" borderId="9" xfId="0" applyFill="1" applyBorder="1"/>
    <xf numFmtId="9" fontId="7" fillId="10" borderId="3" xfId="2" applyFont="1" applyFill="1" applyBorder="1"/>
    <xf numFmtId="170" fontId="0" fillId="0" borderId="0" xfId="0" applyNumberFormat="1"/>
    <xf numFmtId="43" fontId="0" fillId="8" borderId="3" xfId="1" applyFont="1" applyFill="1" applyBorder="1"/>
    <xf numFmtId="3" fontId="0" fillId="8" borderId="3" xfId="0" applyNumberFormat="1" applyFill="1" applyBorder="1"/>
    <xf numFmtId="164" fontId="0" fillId="4" borderId="11" xfId="1" applyNumberFormat="1" applyFont="1" applyFill="1" applyBorder="1" applyAlignment="1">
      <alignment horizontal="center"/>
    </xf>
    <xf numFmtId="164" fontId="0" fillId="4" borderId="12" xfId="1" applyNumberFormat="1" applyFont="1" applyFill="1" applyBorder="1" applyAlignment="1">
      <alignment horizontal="center"/>
    </xf>
    <xf numFmtId="164" fontId="0" fillId="4" borderId="13" xfId="1" applyNumberFormat="1" applyFont="1" applyFill="1" applyBorder="1" applyAlignment="1">
      <alignment horizontal="center"/>
    </xf>
    <xf numFmtId="2" fontId="10" fillId="12" borderId="20" xfId="0" applyNumberFormat="1" applyFont="1" applyFill="1" applyBorder="1"/>
    <xf numFmtId="2" fontId="0" fillId="12" borderId="0" xfId="0" applyNumberFormat="1" applyFill="1" applyBorder="1"/>
    <xf numFmtId="0" fontId="0" fillId="12" borderId="0" xfId="0" applyFill="1"/>
    <xf numFmtId="0" fontId="13" fillId="11" borderId="3" xfId="0" applyFont="1" applyFill="1" applyBorder="1" applyAlignment="1">
      <alignment horizontal="center"/>
    </xf>
    <xf numFmtId="0" fontId="13" fillId="11" borderId="3" xfId="0" applyFont="1" applyFill="1" applyBorder="1" applyAlignment="1">
      <alignment horizontal="center" wrapText="1"/>
    </xf>
    <xf numFmtId="0" fontId="24" fillId="11" borderId="3" xfId="0" applyFont="1" applyFill="1" applyBorder="1" applyAlignment="1">
      <alignment horizontal="center"/>
    </xf>
    <xf numFmtId="0" fontId="25" fillId="11" borderId="3" xfId="0" applyFont="1" applyFill="1" applyBorder="1" applyAlignment="1">
      <alignment horizontal="center"/>
    </xf>
    <xf numFmtId="0" fontId="25" fillId="11" borderId="3" xfId="0" applyFont="1" applyFill="1" applyBorder="1" applyAlignment="1">
      <alignment horizontal="center" wrapText="1"/>
    </xf>
    <xf numFmtId="0" fontId="5" fillId="13" borderId="2" xfId="0" applyFont="1" applyFill="1" applyBorder="1"/>
    <xf numFmtId="0" fontId="5" fillId="13" borderId="0" xfId="0" applyFont="1" applyFill="1" applyBorder="1"/>
    <xf numFmtId="0" fontId="0" fillId="13" borderId="0" xfId="0" applyFill="1" applyBorder="1"/>
    <xf numFmtId="165" fontId="0" fillId="13" borderId="0" xfId="2" applyNumberFormat="1" applyFont="1" applyFill="1" applyBorder="1"/>
  </cellXfs>
  <cellStyles count="8">
    <cellStyle name="60 % - Farve3" xfId="6" builtinId="40"/>
    <cellStyle name="Beregning" xfId="4" builtinId="22"/>
    <cellStyle name="Farve3" xfId="7" builtinId="37"/>
    <cellStyle name="Farve5" xfId="5" builtinId="45"/>
    <cellStyle name="God" xfId="3" builtinId="26"/>
    <cellStyle name="Komma" xfId="1" builtinId="3"/>
    <cellStyle name="Normal" xfId="0" builtinId="0"/>
    <cellStyle name="Procent" xfId="2" builtinId="5"/>
  </cellStyles>
  <dxfs count="0"/>
  <tableStyles count="0" defaultTableStyle="TableStyleMedium2" defaultPivotStyle="PivotStyleLight16"/>
  <colors>
    <mruColors>
      <color rgb="FFDD6D47"/>
      <color rgb="FF76B8D2"/>
      <color rgb="FFA5B8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4BAA66AB-7527-4F09-A802-4428483786D1}" type="doc">
      <dgm:prSet loTypeId="urn:microsoft.com/office/officeart/2005/8/layout/cycle4" loCatId="cycle" qsTypeId="urn:microsoft.com/office/officeart/2005/8/quickstyle/simple1" qsCatId="simple" csTypeId="urn:microsoft.com/office/officeart/2005/8/colors/colorful5" csCatId="colorful" phldr="1"/>
      <dgm:spPr/>
      <dgm:t>
        <a:bodyPr/>
        <a:lstStyle/>
        <a:p>
          <a:endParaRPr lang="da-DK"/>
        </a:p>
      </dgm:t>
    </dgm:pt>
    <dgm:pt modelId="{E4A8FC2F-1171-4115-8AA8-85760F4EBE92}">
      <dgm:prSet phldrT="[Tekst]"/>
      <dgm:spPr>
        <a:solidFill>
          <a:srgbClr val="76B8D2"/>
        </a:solidFill>
      </dgm:spPr>
      <dgm:t>
        <a:bodyPr/>
        <a:lstStyle/>
        <a:p>
          <a:r>
            <a:rPr lang="da-DK" dirty="0"/>
            <a:t>Økonomi</a:t>
          </a:r>
        </a:p>
      </dgm:t>
    </dgm:pt>
    <dgm:pt modelId="{8BB5EB7E-5DFE-4A9A-9479-D9F6FC67569B}" type="parTrans" cxnId="{137EF9E0-C091-4FDC-AA5D-06061111AEDD}">
      <dgm:prSet/>
      <dgm:spPr/>
      <dgm:t>
        <a:bodyPr/>
        <a:lstStyle/>
        <a:p>
          <a:endParaRPr lang="da-DK"/>
        </a:p>
      </dgm:t>
    </dgm:pt>
    <dgm:pt modelId="{0C5B784E-EF78-4170-B648-69E2382B2514}" type="sibTrans" cxnId="{137EF9E0-C091-4FDC-AA5D-06061111AEDD}">
      <dgm:prSet/>
      <dgm:spPr/>
      <dgm:t>
        <a:bodyPr/>
        <a:lstStyle/>
        <a:p>
          <a:endParaRPr lang="da-DK"/>
        </a:p>
      </dgm:t>
    </dgm:pt>
    <dgm:pt modelId="{C14ACD44-9E85-4604-8E22-24B8CF242C41}">
      <dgm:prSet phldrT="[Tekst]"/>
      <dgm:spPr/>
      <dgm:t>
        <a:bodyPr/>
        <a:lstStyle/>
        <a:p>
          <a:r>
            <a:rPr lang="da-DK" dirty="0"/>
            <a:t>Økonomisk udbytte</a:t>
          </a:r>
        </a:p>
      </dgm:t>
    </dgm:pt>
    <dgm:pt modelId="{E0D44283-556E-4097-A4CA-56C01B2AB643}" type="parTrans" cxnId="{B495188E-E674-4632-B0F5-1ACB0A29C30D}">
      <dgm:prSet/>
      <dgm:spPr/>
      <dgm:t>
        <a:bodyPr/>
        <a:lstStyle/>
        <a:p>
          <a:endParaRPr lang="da-DK"/>
        </a:p>
      </dgm:t>
    </dgm:pt>
    <dgm:pt modelId="{BD8F1CE0-A498-4CBA-883C-C6367446824D}" type="sibTrans" cxnId="{B495188E-E674-4632-B0F5-1ACB0A29C30D}">
      <dgm:prSet/>
      <dgm:spPr/>
      <dgm:t>
        <a:bodyPr/>
        <a:lstStyle/>
        <a:p>
          <a:endParaRPr lang="da-DK"/>
        </a:p>
      </dgm:t>
    </dgm:pt>
    <dgm:pt modelId="{226AC97D-033C-4DC1-96C0-D187A0B77DBE}">
      <dgm:prSet phldrT="[Tekst]"/>
      <dgm:spPr>
        <a:solidFill>
          <a:srgbClr val="DD6D47"/>
        </a:solidFill>
      </dgm:spPr>
      <dgm:t>
        <a:bodyPr/>
        <a:lstStyle/>
        <a:p>
          <a:r>
            <a:rPr lang="da-DK" dirty="0"/>
            <a:t>NPS</a:t>
          </a:r>
        </a:p>
      </dgm:t>
    </dgm:pt>
    <dgm:pt modelId="{CA3F622A-6542-4737-BB18-231EA6CAA30C}" type="parTrans" cxnId="{D6A9D486-5D12-4EBD-8A7A-72C85EF181D9}">
      <dgm:prSet/>
      <dgm:spPr/>
      <dgm:t>
        <a:bodyPr/>
        <a:lstStyle/>
        <a:p>
          <a:endParaRPr lang="da-DK"/>
        </a:p>
      </dgm:t>
    </dgm:pt>
    <dgm:pt modelId="{4D6AF773-90A1-424D-A9E5-8117276400DF}" type="sibTrans" cxnId="{D6A9D486-5D12-4EBD-8A7A-72C85EF181D9}">
      <dgm:prSet/>
      <dgm:spPr/>
      <dgm:t>
        <a:bodyPr/>
        <a:lstStyle/>
        <a:p>
          <a:endParaRPr lang="da-DK"/>
        </a:p>
      </dgm:t>
    </dgm:pt>
    <dgm:pt modelId="{327F5542-E68E-41D5-BBBE-EBA88C587B3B}">
      <dgm:prSet phldrT="[Tekst]"/>
      <dgm:spPr/>
      <dgm:t>
        <a:bodyPr/>
        <a:lstStyle/>
        <a:p>
          <a:r>
            <a:rPr lang="da-DK" dirty="0"/>
            <a:t>Hvad siger gæsten?</a:t>
          </a:r>
        </a:p>
      </dgm:t>
    </dgm:pt>
    <dgm:pt modelId="{8F4D515F-D641-4F0C-930F-3162407654F9}" type="parTrans" cxnId="{04A121F5-1C37-47D2-91DC-9B768A5BF2E1}">
      <dgm:prSet/>
      <dgm:spPr/>
      <dgm:t>
        <a:bodyPr/>
        <a:lstStyle/>
        <a:p>
          <a:endParaRPr lang="da-DK"/>
        </a:p>
      </dgm:t>
    </dgm:pt>
    <dgm:pt modelId="{043C9116-371D-453B-A8BD-1E2CA25C00C3}" type="sibTrans" cxnId="{04A121F5-1C37-47D2-91DC-9B768A5BF2E1}">
      <dgm:prSet/>
      <dgm:spPr/>
      <dgm:t>
        <a:bodyPr/>
        <a:lstStyle/>
        <a:p>
          <a:endParaRPr lang="da-DK"/>
        </a:p>
      </dgm:t>
    </dgm:pt>
    <dgm:pt modelId="{D729C605-68AF-4ACE-9319-80834B0A935C}">
      <dgm:prSet phldrT="[Tekst]"/>
      <dgm:spPr/>
      <dgm:t>
        <a:bodyPr/>
        <a:lstStyle/>
        <a:p>
          <a:r>
            <a:rPr lang="da-DK" dirty="0"/>
            <a:t>Medarbejdere</a:t>
          </a:r>
        </a:p>
      </dgm:t>
    </dgm:pt>
    <dgm:pt modelId="{E828D034-3250-4596-8C99-FCF477178021}" type="parTrans" cxnId="{6E9E4E77-2C5D-4AFB-8ADE-8995C82CA1BD}">
      <dgm:prSet/>
      <dgm:spPr/>
      <dgm:t>
        <a:bodyPr/>
        <a:lstStyle/>
        <a:p>
          <a:endParaRPr lang="da-DK"/>
        </a:p>
      </dgm:t>
    </dgm:pt>
    <dgm:pt modelId="{B29E9AE5-60E5-42E1-8D18-0EF2B0CB1C56}" type="sibTrans" cxnId="{6E9E4E77-2C5D-4AFB-8ADE-8995C82CA1BD}">
      <dgm:prSet/>
      <dgm:spPr/>
      <dgm:t>
        <a:bodyPr/>
        <a:lstStyle/>
        <a:p>
          <a:endParaRPr lang="da-DK"/>
        </a:p>
      </dgm:t>
    </dgm:pt>
    <dgm:pt modelId="{A195D39A-A4AD-4D70-A605-32CEF00F094B}">
      <dgm:prSet phldrT="[Tekst]"/>
      <dgm:spPr/>
      <dgm:t>
        <a:bodyPr/>
        <a:lstStyle/>
        <a:p>
          <a:r>
            <a:rPr lang="da-DK" dirty="0"/>
            <a:t>Produktivitet</a:t>
          </a:r>
        </a:p>
      </dgm:t>
    </dgm:pt>
    <dgm:pt modelId="{6F2E0AE9-1540-46F5-86AB-220122D0179D}" type="parTrans" cxnId="{8F5E5B1B-6CD4-4E9D-9DF9-8C06EFB7FD0A}">
      <dgm:prSet/>
      <dgm:spPr/>
      <dgm:t>
        <a:bodyPr/>
        <a:lstStyle/>
        <a:p>
          <a:endParaRPr lang="da-DK"/>
        </a:p>
      </dgm:t>
    </dgm:pt>
    <dgm:pt modelId="{F37394A2-22B7-4C8F-9511-8A1B69159BE2}" type="sibTrans" cxnId="{8F5E5B1B-6CD4-4E9D-9DF9-8C06EFB7FD0A}">
      <dgm:prSet/>
      <dgm:spPr/>
      <dgm:t>
        <a:bodyPr/>
        <a:lstStyle/>
        <a:p>
          <a:endParaRPr lang="da-DK"/>
        </a:p>
      </dgm:t>
    </dgm:pt>
    <dgm:pt modelId="{2C09F1CF-AAA9-4B3D-8ADA-4AE66A9CEAEA}">
      <dgm:prSet phldrT="[Tekst]"/>
      <dgm:spPr>
        <a:solidFill>
          <a:srgbClr val="A5B85E"/>
        </a:solidFill>
      </dgm:spPr>
      <dgm:t>
        <a:bodyPr/>
        <a:lstStyle/>
        <a:p>
          <a:r>
            <a:rPr lang="da-DK" dirty="0"/>
            <a:t>Rammer</a:t>
          </a:r>
        </a:p>
      </dgm:t>
    </dgm:pt>
    <dgm:pt modelId="{DC7EAB5B-B5EF-4C38-B223-D3A3E6F321FA}" type="parTrans" cxnId="{227C76A7-94BF-47A7-B73C-67AF6FF3F606}">
      <dgm:prSet/>
      <dgm:spPr/>
      <dgm:t>
        <a:bodyPr/>
        <a:lstStyle/>
        <a:p>
          <a:endParaRPr lang="da-DK"/>
        </a:p>
      </dgm:t>
    </dgm:pt>
    <dgm:pt modelId="{40C77567-9136-4DFB-801F-F400A36381CF}" type="sibTrans" cxnId="{227C76A7-94BF-47A7-B73C-67AF6FF3F606}">
      <dgm:prSet/>
      <dgm:spPr/>
      <dgm:t>
        <a:bodyPr/>
        <a:lstStyle/>
        <a:p>
          <a:endParaRPr lang="da-DK"/>
        </a:p>
      </dgm:t>
    </dgm:pt>
    <dgm:pt modelId="{CC3D628F-86E1-4FB1-90B6-2A26CB403211}">
      <dgm:prSet phldrT="[Tekst]"/>
      <dgm:spPr/>
      <dgm:t>
        <a:bodyPr/>
        <a:lstStyle/>
        <a:p>
          <a:r>
            <a:rPr lang="da-DK" dirty="0"/>
            <a:t>Påvirkning af de fysiske rammer</a:t>
          </a:r>
        </a:p>
      </dgm:t>
    </dgm:pt>
    <dgm:pt modelId="{36BC1F25-6CDB-42CF-A937-B4E287EF906D}" type="parTrans" cxnId="{F1D1DC2A-B9AC-4099-B183-0709B2BB774B}">
      <dgm:prSet/>
      <dgm:spPr/>
      <dgm:t>
        <a:bodyPr/>
        <a:lstStyle/>
        <a:p>
          <a:endParaRPr lang="da-DK"/>
        </a:p>
      </dgm:t>
    </dgm:pt>
    <dgm:pt modelId="{FA874CDB-621B-4728-A3C9-93ED48CFDE12}" type="sibTrans" cxnId="{F1D1DC2A-B9AC-4099-B183-0709B2BB774B}">
      <dgm:prSet/>
      <dgm:spPr/>
      <dgm:t>
        <a:bodyPr/>
        <a:lstStyle/>
        <a:p>
          <a:endParaRPr lang="da-DK"/>
        </a:p>
      </dgm:t>
    </dgm:pt>
    <dgm:pt modelId="{499481D8-6518-4368-AD79-BDD4720BD0E6}">
      <dgm:prSet phldrT="[Tekst]"/>
      <dgm:spPr/>
      <dgm:t>
        <a:bodyPr/>
        <a:lstStyle/>
        <a:p>
          <a:r>
            <a:rPr lang="da-DK" dirty="0"/>
            <a:t>ØKONOMI</a:t>
          </a:r>
        </a:p>
      </dgm:t>
    </dgm:pt>
    <dgm:pt modelId="{AF8734CC-D7E3-4FD1-B0E0-CAD7765C1106}" type="parTrans" cxnId="{74C23DAA-AF2A-4A9F-84B7-91BFC0B15587}">
      <dgm:prSet/>
      <dgm:spPr/>
      <dgm:t>
        <a:bodyPr/>
        <a:lstStyle/>
        <a:p>
          <a:endParaRPr lang="da-DK"/>
        </a:p>
      </dgm:t>
    </dgm:pt>
    <dgm:pt modelId="{63E31396-A6F2-4394-B706-8B6C6B11B297}" type="sibTrans" cxnId="{74C23DAA-AF2A-4A9F-84B7-91BFC0B15587}">
      <dgm:prSet/>
      <dgm:spPr/>
      <dgm:t>
        <a:bodyPr/>
        <a:lstStyle/>
        <a:p>
          <a:endParaRPr lang="da-DK"/>
        </a:p>
      </dgm:t>
    </dgm:pt>
    <dgm:pt modelId="{892A974C-08B6-43B2-969C-C17165162919}">
      <dgm:prSet phldrT="[Tekst]"/>
      <dgm:spPr/>
      <dgm:t>
        <a:bodyPr/>
        <a:lstStyle/>
        <a:p>
          <a:r>
            <a:rPr lang="da-DK" dirty="0"/>
            <a:t>RELATIONMANAGER</a:t>
          </a:r>
        </a:p>
      </dgm:t>
    </dgm:pt>
    <dgm:pt modelId="{0D785D18-1A65-4344-BD29-0E036F389476}" type="parTrans" cxnId="{A5204A41-15E2-4F98-9007-79E60A2CD1E1}">
      <dgm:prSet/>
      <dgm:spPr/>
      <dgm:t>
        <a:bodyPr/>
        <a:lstStyle/>
        <a:p>
          <a:endParaRPr lang="da-DK"/>
        </a:p>
      </dgm:t>
    </dgm:pt>
    <dgm:pt modelId="{B740B761-F0B9-45BD-98DE-FCF8B1ED467A}" type="sibTrans" cxnId="{A5204A41-15E2-4F98-9007-79E60A2CD1E1}">
      <dgm:prSet/>
      <dgm:spPr/>
      <dgm:t>
        <a:bodyPr/>
        <a:lstStyle/>
        <a:p>
          <a:endParaRPr lang="da-DK"/>
        </a:p>
      </dgm:t>
    </dgm:pt>
    <dgm:pt modelId="{91501F44-363E-6B42-B2CB-514280C95CEC}">
      <dgm:prSet phldrT="[Tekst]"/>
      <dgm:spPr/>
      <dgm:t>
        <a:bodyPr/>
        <a:lstStyle/>
        <a:p>
          <a:endParaRPr lang="da-DK" dirty="0"/>
        </a:p>
      </dgm:t>
    </dgm:pt>
    <dgm:pt modelId="{A29A0126-896F-334F-96FE-E8E3F1C28481}" type="parTrans" cxnId="{3830B0ED-ABFA-FD48-8A9C-5CA81D2B7546}">
      <dgm:prSet/>
      <dgm:spPr/>
      <dgm:t>
        <a:bodyPr/>
        <a:lstStyle/>
        <a:p>
          <a:endParaRPr lang="en-US"/>
        </a:p>
      </dgm:t>
    </dgm:pt>
    <dgm:pt modelId="{B9E50AE6-65F4-4E4A-87FA-FA18E8895C79}" type="sibTrans" cxnId="{3830B0ED-ABFA-FD48-8A9C-5CA81D2B7546}">
      <dgm:prSet/>
      <dgm:spPr/>
      <dgm:t>
        <a:bodyPr/>
        <a:lstStyle/>
        <a:p>
          <a:endParaRPr lang="en-US"/>
        </a:p>
      </dgm:t>
    </dgm:pt>
    <dgm:pt modelId="{F4FAAA3F-FF62-4052-B30E-2B08AC75768B}">
      <dgm:prSet phldrT="[Tekst]"/>
      <dgm:spPr/>
      <dgm:t>
        <a:bodyPr/>
        <a:lstStyle/>
        <a:p>
          <a:r>
            <a:rPr lang="da-DK" dirty="0"/>
            <a:t>Kalkulationer</a:t>
          </a:r>
        </a:p>
      </dgm:t>
    </dgm:pt>
    <dgm:pt modelId="{2EF621E2-25B3-4265-8A6A-A60567712FD9}" type="parTrans" cxnId="{0D2A116B-25BD-4066-A404-65C9DBBBDBEB}">
      <dgm:prSet/>
      <dgm:spPr/>
      <dgm:t>
        <a:bodyPr/>
        <a:lstStyle/>
        <a:p>
          <a:endParaRPr lang="da-DK"/>
        </a:p>
      </dgm:t>
    </dgm:pt>
    <dgm:pt modelId="{A72001F5-ACAF-4DCC-B1AC-A883C5351D85}" type="sibTrans" cxnId="{0D2A116B-25BD-4066-A404-65C9DBBBDBEB}">
      <dgm:prSet/>
      <dgm:spPr/>
      <dgm:t>
        <a:bodyPr/>
        <a:lstStyle/>
        <a:p>
          <a:endParaRPr lang="da-DK"/>
        </a:p>
      </dgm:t>
    </dgm:pt>
    <dgm:pt modelId="{4E0EFCD1-5D5C-4E09-ACB8-64DEBE02270A}">
      <dgm:prSet phldrT="[Tekst]"/>
      <dgm:spPr/>
      <dgm:t>
        <a:bodyPr/>
        <a:lstStyle/>
        <a:p>
          <a:r>
            <a:rPr lang="da-DK" dirty="0"/>
            <a:t>Udvikling i kontaktpunkter?</a:t>
          </a:r>
        </a:p>
      </dgm:t>
    </dgm:pt>
    <dgm:pt modelId="{FA7A7FDD-9AF7-4B4E-8DDE-1D2F5EB15274}" type="parTrans" cxnId="{6F1154B2-C4B6-4AA7-AD40-447F20D848E3}">
      <dgm:prSet/>
      <dgm:spPr/>
      <dgm:t>
        <a:bodyPr/>
        <a:lstStyle/>
        <a:p>
          <a:endParaRPr lang="da-DK"/>
        </a:p>
      </dgm:t>
    </dgm:pt>
    <dgm:pt modelId="{C0B1E969-3C5D-4407-A2AA-F4827753CB43}" type="sibTrans" cxnId="{6F1154B2-C4B6-4AA7-AD40-447F20D848E3}">
      <dgm:prSet/>
      <dgm:spPr/>
      <dgm:t>
        <a:bodyPr/>
        <a:lstStyle/>
        <a:p>
          <a:endParaRPr lang="da-DK"/>
        </a:p>
      </dgm:t>
    </dgm:pt>
    <dgm:pt modelId="{0C48CF97-B064-433F-B5C3-32DFB4F3AE81}">
      <dgm:prSet phldrT="[Tekst]"/>
      <dgm:spPr/>
      <dgm:t>
        <a:bodyPr/>
        <a:lstStyle/>
        <a:p>
          <a:r>
            <a:rPr lang="da-DK" dirty="0"/>
            <a:t>Leverancen</a:t>
          </a:r>
        </a:p>
      </dgm:t>
    </dgm:pt>
    <dgm:pt modelId="{76427221-95EA-40CE-83DD-3BA92B417358}" type="parTrans" cxnId="{1117AF0E-EBB5-4069-B422-FBAF8E3D97E9}">
      <dgm:prSet/>
      <dgm:spPr/>
      <dgm:t>
        <a:bodyPr/>
        <a:lstStyle/>
        <a:p>
          <a:endParaRPr lang="da-DK"/>
        </a:p>
      </dgm:t>
    </dgm:pt>
    <dgm:pt modelId="{9C8D4A3F-8434-46B6-8F38-93E664BEF7FA}" type="sibTrans" cxnId="{1117AF0E-EBB5-4069-B422-FBAF8E3D97E9}">
      <dgm:prSet/>
      <dgm:spPr/>
      <dgm:t>
        <a:bodyPr/>
        <a:lstStyle/>
        <a:p>
          <a:endParaRPr lang="da-DK"/>
        </a:p>
      </dgm:t>
    </dgm:pt>
    <dgm:pt modelId="{6F1EAA78-5798-4808-8B67-94951685B08F}">
      <dgm:prSet phldrT="[Tekst]"/>
      <dgm:spPr/>
      <dgm:t>
        <a:bodyPr/>
        <a:lstStyle/>
        <a:p>
          <a:r>
            <a:rPr lang="da-DK" dirty="0"/>
            <a:t>Evt. investeringer</a:t>
          </a:r>
        </a:p>
      </dgm:t>
    </dgm:pt>
    <dgm:pt modelId="{7022031A-594C-47A4-850D-52D8AFB16010}" type="parTrans" cxnId="{CAEAB51F-C34C-4828-97D8-123C1249F998}">
      <dgm:prSet/>
      <dgm:spPr/>
      <dgm:t>
        <a:bodyPr/>
        <a:lstStyle/>
        <a:p>
          <a:endParaRPr lang="da-DK"/>
        </a:p>
      </dgm:t>
    </dgm:pt>
    <dgm:pt modelId="{D2C9DF91-EC86-4B09-B197-9F4D30E4177A}" type="sibTrans" cxnId="{CAEAB51F-C34C-4828-97D8-123C1249F998}">
      <dgm:prSet/>
      <dgm:spPr/>
      <dgm:t>
        <a:bodyPr/>
        <a:lstStyle/>
        <a:p>
          <a:endParaRPr lang="da-DK"/>
        </a:p>
      </dgm:t>
    </dgm:pt>
    <dgm:pt modelId="{C9E3191F-17DF-421F-B001-C03659363EEE}" type="pres">
      <dgm:prSet presAssocID="{4BAA66AB-7527-4F09-A802-4428483786D1}" presName="cycleMatrixDiagram" presStyleCnt="0">
        <dgm:presLayoutVars>
          <dgm:chMax val="1"/>
          <dgm:dir/>
          <dgm:animLvl val="lvl"/>
          <dgm:resizeHandles val="exact"/>
        </dgm:presLayoutVars>
      </dgm:prSet>
      <dgm:spPr/>
    </dgm:pt>
    <dgm:pt modelId="{C386BE3F-E465-424F-A1F6-6E2138ABF80E}" type="pres">
      <dgm:prSet presAssocID="{4BAA66AB-7527-4F09-A802-4428483786D1}" presName="children" presStyleCnt="0"/>
      <dgm:spPr/>
    </dgm:pt>
    <dgm:pt modelId="{7F5F04F5-B517-4FC3-80C8-6F95894FD2EF}" type="pres">
      <dgm:prSet presAssocID="{4BAA66AB-7527-4F09-A802-4428483786D1}" presName="child1group" presStyleCnt="0"/>
      <dgm:spPr/>
    </dgm:pt>
    <dgm:pt modelId="{7885EBC5-9A5E-42C1-9B5C-44FF937EA3E1}" type="pres">
      <dgm:prSet presAssocID="{4BAA66AB-7527-4F09-A802-4428483786D1}" presName="child1" presStyleLbl="bgAcc1" presStyleIdx="0" presStyleCnt="4" custScaleX="114659"/>
      <dgm:spPr/>
    </dgm:pt>
    <dgm:pt modelId="{C02CFCE6-E637-4FD6-8DCC-02AEC65EA4BF}" type="pres">
      <dgm:prSet presAssocID="{4BAA66AB-7527-4F09-A802-4428483786D1}" presName="child1Text" presStyleLbl="bgAcc1" presStyleIdx="0" presStyleCnt="4">
        <dgm:presLayoutVars>
          <dgm:bulletEnabled val="1"/>
        </dgm:presLayoutVars>
      </dgm:prSet>
      <dgm:spPr/>
    </dgm:pt>
    <dgm:pt modelId="{615E8367-571B-4F9E-BCEF-AAFF6AC20387}" type="pres">
      <dgm:prSet presAssocID="{4BAA66AB-7527-4F09-A802-4428483786D1}" presName="child2group" presStyleCnt="0"/>
      <dgm:spPr/>
    </dgm:pt>
    <dgm:pt modelId="{125CAADF-DCC6-4318-B629-CD228E4FA9B6}" type="pres">
      <dgm:prSet presAssocID="{4BAA66AB-7527-4F09-A802-4428483786D1}" presName="child2" presStyleLbl="bgAcc1" presStyleIdx="1" presStyleCnt="4"/>
      <dgm:spPr/>
    </dgm:pt>
    <dgm:pt modelId="{3F6BFFA5-8595-4D67-AAF2-4B145D05C18E}" type="pres">
      <dgm:prSet presAssocID="{4BAA66AB-7527-4F09-A802-4428483786D1}" presName="child2Text" presStyleLbl="bgAcc1" presStyleIdx="1" presStyleCnt="4">
        <dgm:presLayoutVars>
          <dgm:bulletEnabled val="1"/>
        </dgm:presLayoutVars>
      </dgm:prSet>
      <dgm:spPr/>
    </dgm:pt>
    <dgm:pt modelId="{A506E713-6E49-4200-A9A1-4FC19CB41CC0}" type="pres">
      <dgm:prSet presAssocID="{4BAA66AB-7527-4F09-A802-4428483786D1}" presName="child3group" presStyleCnt="0"/>
      <dgm:spPr/>
    </dgm:pt>
    <dgm:pt modelId="{3EBE15A2-D306-45EC-96BB-6696A47EAFCB}" type="pres">
      <dgm:prSet presAssocID="{4BAA66AB-7527-4F09-A802-4428483786D1}" presName="child3" presStyleLbl="bgAcc1" presStyleIdx="2" presStyleCnt="4"/>
      <dgm:spPr/>
    </dgm:pt>
    <dgm:pt modelId="{829A4647-D299-46C4-B998-1F0699C6A53B}" type="pres">
      <dgm:prSet presAssocID="{4BAA66AB-7527-4F09-A802-4428483786D1}" presName="child3Text" presStyleLbl="bgAcc1" presStyleIdx="2" presStyleCnt="4">
        <dgm:presLayoutVars>
          <dgm:bulletEnabled val="1"/>
        </dgm:presLayoutVars>
      </dgm:prSet>
      <dgm:spPr/>
    </dgm:pt>
    <dgm:pt modelId="{6010B0E2-1B0E-40C9-AA68-6F4C47A6F505}" type="pres">
      <dgm:prSet presAssocID="{4BAA66AB-7527-4F09-A802-4428483786D1}" presName="child4group" presStyleCnt="0"/>
      <dgm:spPr/>
    </dgm:pt>
    <dgm:pt modelId="{A08B06A6-B59E-461A-89CC-1549CB1A7EDE}" type="pres">
      <dgm:prSet presAssocID="{4BAA66AB-7527-4F09-A802-4428483786D1}" presName="child4" presStyleLbl="bgAcc1" presStyleIdx="3" presStyleCnt="4"/>
      <dgm:spPr/>
    </dgm:pt>
    <dgm:pt modelId="{437CBFF5-58C7-4D03-8EB4-0DA5936F9B71}" type="pres">
      <dgm:prSet presAssocID="{4BAA66AB-7527-4F09-A802-4428483786D1}" presName="child4Text" presStyleLbl="bgAcc1" presStyleIdx="3" presStyleCnt="4">
        <dgm:presLayoutVars>
          <dgm:bulletEnabled val="1"/>
        </dgm:presLayoutVars>
      </dgm:prSet>
      <dgm:spPr/>
    </dgm:pt>
    <dgm:pt modelId="{3DD5FB2B-06A5-4B1E-8337-ADA3FF059A19}" type="pres">
      <dgm:prSet presAssocID="{4BAA66AB-7527-4F09-A802-4428483786D1}" presName="childPlaceholder" presStyleCnt="0"/>
      <dgm:spPr/>
    </dgm:pt>
    <dgm:pt modelId="{9287CC3A-A6BA-4F5C-8EE2-FC28A6F86C75}" type="pres">
      <dgm:prSet presAssocID="{4BAA66AB-7527-4F09-A802-4428483786D1}" presName="circle" presStyleCnt="0"/>
      <dgm:spPr/>
    </dgm:pt>
    <dgm:pt modelId="{15BFD1C7-B0FB-4F08-A937-2B264CD81EC5}" type="pres">
      <dgm:prSet presAssocID="{4BAA66AB-7527-4F09-A802-4428483786D1}" presName="quadrant1" presStyleLbl="node1" presStyleIdx="0" presStyleCnt="4">
        <dgm:presLayoutVars>
          <dgm:chMax val="1"/>
          <dgm:bulletEnabled val="1"/>
        </dgm:presLayoutVars>
      </dgm:prSet>
      <dgm:spPr/>
    </dgm:pt>
    <dgm:pt modelId="{3C2AEC96-9BAA-4438-936B-CAC00BF36A23}" type="pres">
      <dgm:prSet presAssocID="{4BAA66AB-7527-4F09-A802-4428483786D1}" presName="quadrant2" presStyleLbl="node1" presStyleIdx="1" presStyleCnt="4">
        <dgm:presLayoutVars>
          <dgm:chMax val="1"/>
          <dgm:bulletEnabled val="1"/>
        </dgm:presLayoutVars>
      </dgm:prSet>
      <dgm:spPr/>
    </dgm:pt>
    <dgm:pt modelId="{2FFB08D3-BB42-4796-A1E6-917FA7242C5F}" type="pres">
      <dgm:prSet presAssocID="{4BAA66AB-7527-4F09-A802-4428483786D1}" presName="quadrant3" presStyleLbl="node1" presStyleIdx="2" presStyleCnt="4">
        <dgm:presLayoutVars>
          <dgm:chMax val="1"/>
          <dgm:bulletEnabled val="1"/>
        </dgm:presLayoutVars>
      </dgm:prSet>
      <dgm:spPr/>
    </dgm:pt>
    <dgm:pt modelId="{3498A1F0-B5F1-4B99-AEA9-1D878859A0FC}" type="pres">
      <dgm:prSet presAssocID="{4BAA66AB-7527-4F09-A802-4428483786D1}" presName="quadrant4" presStyleLbl="node1" presStyleIdx="3" presStyleCnt="4">
        <dgm:presLayoutVars>
          <dgm:chMax val="1"/>
          <dgm:bulletEnabled val="1"/>
        </dgm:presLayoutVars>
      </dgm:prSet>
      <dgm:spPr/>
    </dgm:pt>
    <dgm:pt modelId="{D572B9F5-8B93-44EA-B6CF-6F45C1E5F673}" type="pres">
      <dgm:prSet presAssocID="{4BAA66AB-7527-4F09-A802-4428483786D1}" presName="quadrantPlaceholder" presStyleCnt="0"/>
      <dgm:spPr/>
    </dgm:pt>
    <dgm:pt modelId="{7F1B2653-35EA-4C97-8D31-94C2C6C4FA1C}" type="pres">
      <dgm:prSet presAssocID="{4BAA66AB-7527-4F09-A802-4428483786D1}" presName="center1" presStyleLbl="fgShp" presStyleIdx="0" presStyleCnt="2"/>
      <dgm:spPr/>
    </dgm:pt>
    <dgm:pt modelId="{D60AD53A-96D2-495A-93DA-428A9511C305}" type="pres">
      <dgm:prSet presAssocID="{4BAA66AB-7527-4F09-A802-4428483786D1}" presName="center2" presStyleLbl="fgShp" presStyleIdx="1" presStyleCnt="2"/>
      <dgm:spPr/>
    </dgm:pt>
  </dgm:ptLst>
  <dgm:cxnLst>
    <dgm:cxn modelId="{315E830A-F0FF-4C4C-9A29-A9DEA2B319B9}" type="presOf" srcId="{91501F44-363E-6B42-B2CB-514280C95CEC}" destId="{3EBE15A2-D306-45EC-96BB-6696A47EAFCB}" srcOrd="0" destOrd="2" presId="urn:microsoft.com/office/officeart/2005/8/layout/cycle4"/>
    <dgm:cxn modelId="{6BABF10A-EF2A-4D77-A1D1-8049CFD1B5AF}" type="presOf" srcId="{892A974C-08B6-43B2-969C-C17165162919}" destId="{3F6BFFA5-8595-4D67-AAF2-4B145D05C18E}" srcOrd="1" destOrd="0" presId="urn:microsoft.com/office/officeart/2005/8/layout/cycle4"/>
    <dgm:cxn modelId="{0C60060C-6515-4895-9819-68285949A11A}" type="presOf" srcId="{0C48CF97-B064-433F-B5C3-32DFB4F3AE81}" destId="{3EBE15A2-D306-45EC-96BB-6696A47EAFCB}" srcOrd="0" destOrd="1" presId="urn:microsoft.com/office/officeart/2005/8/layout/cycle4"/>
    <dgm:cxn modelId="{1117AF0E-EBB5-4069-B422-FBAF8E3D97E9}" srcId="{D729C605-68AF-4ACE-9319-80834B0A935C}" destId="{0C48CF97-B064-433F-B5C3-32DFB4F3AE81}" srcOrd="1" destOrd="0" parTransId="{76427221-95EA-40CE-83DD-3BA92B417358}" sibTransId="{9C8D4A3F-8434-46B6-8F38-93E664BEF7FA}"/>
    <dgm:cxn modelId="{567FA812-5B44-4953-8454-2A64F8A7D290}" type="presOf" srcId="{0C48CF97-B064-433F-B5C3-32DFB4F3AE81}" destId="{829A4647-D299-46C4-B998-1F0699C6A53B}" srcOrd="1" destOrd="1" presId="urn:microsoft.com/office/officeart/2005/8/layout/cycle4"/>
    <dgm:cxn modelId="{03C4AD15-22A6-4A11-8F29-04B1F32858D1}" type="presOf" srcId="{6F1EAA78-5798-4808-8B67-94951685B08F}" destId="{A08B06A6-B59E-461A-89CC-1549CB1A7EDE}" srcOrd="0" destOrd="1" presId="urn:microsoft.com/office/officeart/2005/8/layout/cycle4"/>
    <dgm:cxn modelId="{8F5E5B1B-6CD4-4E9D-9DF9-8C06EFB7FD0A}" srcId="{D729C605-68AF-4ACE-9319-80834B0A935C}" destId="{A195D39A-A4AD-4D70-A605-32CEF00F094B}" srcOrd="0" destOrd="0" parTransId="{6F2E0AE9-1540-46F5-86AB-220122D0179D}" sibTransId="{F37394A2-22B7-4C8F-9511-8A1B69159BE2}"/>
    <dgm:cxn modelId="{C344C61C-3ADA-49F6-A2ED-1E3B2411366E}" type="presOf" srcId="{F4FAAA3F-FF62-4052-B30E-2B08AC75768B}" destId="{C02CFCE6-E637-4FD6-8DCC-02AEC65EA4BF}" srcOrd="1" destOrd="2" presId="urn:microsoft.com/office/officeart/2005/8/layout/cycle4"/>
    <dgm:cxn modelId="{CAEAB51F-C34C-4828-97D8-123C1249F998}" srcId="{2C09F1CF-AAA9-4B3D-8ADA-4AE66A9CEAEA}" destId="{6F1EAA78-5798-4808-8B67-94951685B08F}" srcOrd="1" destOrd="0" parTransId="{7022031A-594C-47A4-850D-52D8AFB16010}" sibTransId="{D2C9DF91-EC86-4B09-B197-9F4D30E4177A}"/>
    <dgm:cxn modelId="{37C09928-1456-4144-BD99-0B0B3A382EB7}" type="presOf" srcId="{499481D8-6518-4368-AD79-BDD4720BD0E6}" destId="{C02CFCE6-E637-4FD6-8DCC-02AEC65EA4BF}" srcOrd="1" destOrd="0" presId="urn:microsoft.com/office/officeart/2005/8/layout/cycle4"/>
    <dgm:cxn modelId="{F1D1DC2A-B9AC-4099-B183-0709B2BB774B}" srcId="{2C09F1CF-AAA9-4B3D-8ADA-4AE66A9CEAEA}" destId="{CC3D628F-86E1-4FB1-90B6-2A26CB403211}" srcOrd="0" destOrd="0" parTransId="{36BC1F25-6CDB-42CF-A937-B4E287EF906D}" sibTransId="{FA874CDB-621B-4728-A3C9-93ED48CFDE12}"/>
    <dgm:cxn modelId="{EC9EB734-C9AB-43A9-A5BD-DC0C12339D1F}" type="presOf" srcId="{CC3D628F-86E1-4FB1-90B6-2A26CB403211}" destId="{A08B06A6-B59E-461A-89CC-1549CB1A7EDE}" srcOrd="0" destOrd="0" presId="urn:microsoft.com/office/officeart/2005/8/layout/cycle4"/>
    <dgm:cxn modelId="{46B26A36-5C27-4D6D-9A04-C1B52BDDA878}" type="presOf" srcId="{C14ACD44-9E85-4604-8E22-24B8CF242C41}" destId="{C02CFCE6-E637-4FD6-8DCC-02AEC65EA4BF}" srcOrd="1" destOrd="1" presId="urn:microsoft.com/office/officeart/2005/8/layout/cycle4"/>
    <dgm:cxn modelId="{9DC0FC5F-8503-4B7B-BA49-D98418438955}" type="presOf" srcId="{4E0EFCD1-5D5C-4E09-ACB8-64DEBE02270A}" destId="{3F6BFFA5-8595-4D67-AAF2-4B145D05C18E}" srcOrd="1" destOrd="2" presId="urn:microsoft.com/office/officeart/2005/8/layout/cycle4"/>
    <dgm:cxn modelId="{A5204A41-15E2-4F98-9007-79E60A2CD1E1}" srcId="{226AC97D-033C-4DC1-96C0-D187A0B77DBE}" destId="{892A974C-08B6-43B2-969C-C17165162919}" srcOrd="0" destOrd="0" parTransId="{0D785D18-1A65-4344-BD29-0E036F389476}" sibTransId="{B740B761-F0B9-45BD-98DE-FCF8B1ED467A}"/>
    <dgm:cxn modelId="{0D2A116B-25BD-4066-A404-65C9DBBBDBEB}" srcId="{E4A8FC2F-1171-4115-8AA8-85760F4EBE92}" destId="{F4FAAA3F-FF62-4052-B30E-2B08AC75768B}" srcOrd="2" destOrd="0" parTransId="{2EF621E2-25B3-4265-8A6A-A60567712FD9}" sibTransId="{A72001F5-ACAF-4DCC-B1AC-A883C5351D85}"/>
    <dgm:cxn modelId="{752A7B4C-EF5B-4A1F-B383-AF9B7A826666}" type="presOf" srcId="{4BAA66AB-7527-4F09-A802-4428483786D1}" destId="{C9E3191F-17DF-421F-B001-C03659363EEE}" srcOrd="0" destOrd="0" presId="urn:microsoft.com/office/officeart/2005/8/layout/cycle4"/>
    <dgm:cxn modelId="{9DE0034D-5AD9-48A0-A80C-FBB75B7DCCDE}" type="presOf" srcId="{892A974C-08B6-43B2-969C-C17165162919}" destId="{125CAADF-DCC6-4318-B629-CD228E4FA9B6}" srcOrd="0" destOrd="0" presId="urn:microsoft.com/office/officeart/2005/8/layout/cycle4"/>
    <dgm:cxn modelId="{76FC0C4D-FC80-4347-8FBC-A096944B871D}" type="presOf" srcId="{91501F44-363E-6B42-B2CB-514280C95CEC}" destId="{829A4647-D299-46C4-B998-1F0699C6A53B}" srcOrd="1" destOrd="2" presId="urn:microsoft.com/office/officeart/2005/8/layout/cycle4"/>
    <dgm:cxn modelId="{0FE23C4E-52F7-41D6-8C14-DC8A7BCD8980}" type="presOf" srcId="{D729C605-68AF-4ACE-9319-80834B0A935C}" destId="{2FFB08D3-BB42-4796-A1E6-917FA7242C5F}" srcOrd="0" destOrd="0" presId="urn:microsoft.com/office/officeart/2005/8/layout/cycle4"/>
    <dgm:cxn modelId="{F0267C70-5EBB-4934-8287-3432946E3311}" type="presOf" srcId="{327F5542-E68E-41D5-BBBE-EBA88C587B3B}" destId="{125CAADF-DCC6-4318-B629-CD228E4FA9B6}" srcOrd="0" destOrd="1" presId="urn:microsoft.com/office/officeart/2005/8/layout/cycle4"/>
    <dgm:cxn modelId="{C3670972-FCE8-4CDF-ADA3-6DBB68C3851C}" type="presOf" srcId="{CC3D628F-86E1-4FB1-90B6-2A26CB403211}" destId="{437CBFF5-58C7-4D03-8EB4-0DA5936F9B71}" srcOrd="1" destOrd="0" presId="urn:microsoft.com/office/officeart/2005/8/layout/cycle4"/>
    <dgm:cxn modelId="{6E9E4E77-2C5D-4AFB-8ADE-8995C82CA1BD}" srcId="{4BAA66AB-7527-4F09-A802-4428483786D1}" destId="{D729C605-68AF-4ACE-9319-80834B0A935C}" srcOrd="2" destOrd="0" parTransId="{E828D034-3250-4596-8C99-FCF477178021}" sibTransId="{B29E9AE5-60E5-42E1-8D18-0EF2B0CB1C56}"/>
    <dgm:cxn modelId="{7E53777D-0083-475F-920F-BDB58C4640D2}" type="presOf" srcId="{A195D39A-A4AD-4D70-A605-32CEF00F094B}" destId="{3EBE15A2-D306-45EC-96BB-6696A47EAFCB}" srcOrd="0" destOrd="0" presId="urn:microsoft.com/office/officeart/2005/8/layout/cycle4"/>
    <dgm:cxn modelId="{D6A9D486-5D12-4EBD-8A7A-72C85EF181D9}" srcId="{4BAA66AB-7527-4F09-A802-4428483786D1}" destId="{226AC97D-033C-4DC1-96C0-D187A0B77DBE}" srcOrd="1" destOrd="0" parTransId="{CA3F622A-6542-4737-BB18-231EA6CAA30C}" sibTransId="{4D6AF773-90A1-424D-A9E5-8117276400DF}"/>
    <dgm:cxn modelId="{79FF3E87-13B5-4C85-8BEF-1FD00769A023}" type="presOf" srcId="{499481D8-6518-4368-AD79-BDD4720BD0E6}" destId="{7885EBC5-9A5E-42C1-9B5C-44FF937EA3E1}" srcOrd="0" destOrd="0" presId="urn:microsoft.com/office/officeart/2005/8/layout/cycle4"/>
    <dgm:cxn modelId="{B495188E-E674-4632-B0F5-1ACB0A29C30D}" srcId="{E4A8FC2F-1171-4115-8AA8-85760F4EBE92}" destId="{C14ACD44-9E85-4604-8E22-24B8CF242C41}" srcOrd="1" destOrd="0" parTransId="{E0D44283-556E-4097-A4CA-56C01B2AB643}" sibTransId="{BD8F1CE0-A498-4CBA-883C-C6367446824D}"/>
    <dgm:cxn modelId="{98631CA2-7C01-4705-9B74-C04228AE5387}" type="presOf" srcId="{226AC97D-033C-4DC1-96C0-D187A0B77DBE}" destId="{3C2AEC96-9BAA-4438-936B-CAC00BF36A23}" srcOrd="0" destOrd="0" presId="urn:microsoft.com/office/officeart/2005/8/layout/cycle4"/>
    <dgm:cxn modelId="{4C1659A5-F6FB-4C0B-8880-E1BE67C7D44B}" type="presOf" srcId="{A195D39A-A4AD-4D70-A605-32CEF00F094B}" destId="{829A4647-D299-46C4-B998-1F0699C6A53B}" srcOrd="1" destOrd="0" presId="urn:microsoft.com/office/officeart/2005/8/layout/cycle4"/>
    <dgm:cxn modelId="{227C76A7-94BF-47A7-B73C-67AF6FF3F606}" srcId="{4BAA66AB-7527-4F09-A802-4428483786D1}" destId="{2C09F1CF-AAA9-4B3D-8ADA-4AE66A9CEAEA}" srcOrd="3" destOrd="0" parTransId="{DC7EAB5B-B5EF-4C38-B223-D3A3E6F321FA}" sibTransId="{40C77567-9136-4DFB-801F-F400A36381CF}"/>
    <dgm:cxn modelId="{74C23DAA-AF2A-4A9F-84B7-91BFC0B15587}" srcId="{E4A8FC2F-1171-4115-8AA8-85760F4EBE92}" destId="{499481D8-6518-4368-AD79-BDD4720BD0E6}" srcOrd="0" destOrd="0" parTransId="{AF8734CC-D7E3-4FD1-B0E0-CAD7765C1106}" sibTransId="{63E31396-A6F2-4394-B706-8B6C6B11B297}"/>
    <dgm:cxn modelId="{6F1154B2-C4B6-4AA7-AD40-447F20D848E3}" srcId="{226AC97D-033C-4DC1-96C0-D187A0B77DBE}" destId="{4E0EFCD1-5D5C-4E09-ACB8-64DEBE02270A}" srcOrd="2" destOrd="0" parTransId="{FA7A7FDD-9AF7-4B4E-8DDE-1D2F5EB15274}" sibTransId="{C0B1E969-3C5D-4407-A2AA-F4827753CB43}"/>
    <dgm:cxn modelId="{9DC487C0-FEF9-4F20-9DE3-8B43E2F78A22}" type="presOf" srcId="{E4A8FC2F-1171-4115-8AA8-85760F4EBE92}" destId="{15BFD1C7-B0FB-4F08-A937-2B264CD81EC5}" srcOrd="0" destOrd="0" presId="urn:microsoft.com/office/officeart/2005/8/layout/cycle4"/>
    <dgm:cxn modelId="{989BA7D0-2285-4FBF-9094-4AA543197493}" type="presOf" srcId="{F4FAAA3F-FF62-4052-B30E-2B08AC75768B}" destId="{7885EBC5-9A5E-42C1-9B5C-44FF937EA3E1}" srcOrd="0" destOrd="2" presId="urn:microsoft.com/office/officeart/2005/8/layout/cycle4"/>
    <dgm:cxn modelId="{10A231D2-5BC1-4DDC-807E-DACD888ECCFC}" type="presOf" srcId="{327F5542-E68E-41D5-BBBE-EBA88C587B3B}" destId="{3F6BFFA5-8595-4D67-AAF2-4B145D05C18E}" srcOrd="1" destOrd="1" presId="urn:microsoft.com/office/officeart/2005/8/layout/cycle4"/>
    <dgm:cxn modelId="{C9433AD5-43B4-448D-98C2-51F0D69C27FD}" type="presOf" srcId="{2C09F1CF-AAA9-4B3D-8ADA-4AE66A9CEAEA}" destId="{3498A1F0-B5F1-4B99-AEA9-1D878859A0FC}" srcOrd="0" destOrd="0" presId="urn:microsoft.com/office/officeart/2005/8/layout/cycle4"/>
    <dgm:cxn modelId="{3E0513D8-667B-4EC6-9FCF-2F9F9C70B819}" type="presOf" srcId="{6F1EAA78-5798-4808-8B67-94951685B08F}" destId="{437CBFF5-58C7-4D03-8EB4-0DA5936F9B71}" srcOrd="1" destOrd="1" presId="urn:microsoft.com/office/officeart/2005/8/layout/cycle4"/>
    <dgm:cxn modelId="{137EF9E0-C091-4FDC-AA5D-06061111AEDD}" srcId="{4BAA66AB-7527-4F09-A802-4428483786D1}" destId="{E4A8FC2F-1171-4115-8AA8-85760F4EBE92}" srcOrd="0" destOrd="0" parTransId="{8BB5EB7E-5DFE-4A9A-9479-D9F6FC67569B}" sibTransId="{0C5B784E-EF78-4170-B648-69E2382B2514}"/>
    <dgm:cxn modelId="{3830B0ED-ABFA-FD48-8A9C-5CA81D2B7546}" srcId="{D729C605-68AF-4ACE-9319-80834B0A935C}" destId="{91501F44-363E-6B42-B2CB-514280C95CEC}" srcOrd="2" destOrd="0" parTransId="{A29A0126-896F-334F-96FE-E8E3F1C28481}" sibTransId="{B9E50AE6-65F4-4E4A-87FA-FA18E8895C79}"/>
    <dgm:cxn modelId="{5B3EE7EF-B91A-4A99-8A48-F91B5D0A7BE7}" type="presOf" srcId="{4E0EFCD1-5D5C-4E09-ACB8-64DEBE02270A}" destId="{125CAADF-DCC6-4318-B629-CD228E4FA9B6}" srcOrd="0" destOrd="2" presId="urn:microsoft.com/office/officeart/2005/8/layout/cycle4"/>
    <dgm:cxn modelId="{04A121F5-1C37-47D2-91DC-9B768A5BF2E1}" srcId="{226AC97D-033C-4DC1-96C0-D187A0B77DBE}" destId="{327F5542-E68E-41D5-BBBE-EBA88C587B3B}" srcOrd="1" destOrd="0" parTransId="{8F4D515F-D641-4F0C-930F-3162407654F9}" sibTransId="{043C9116-371D-453B-A8BD-1E2CA25C00C3}"/>
    <dgm:cxn modelId="{B95DECFF-4EDC-40E6-BEE4-E303D3944959}" type="presOf" srcId="{C14ACD44-9E85-4604-8E22-24B8CF242C41}" destId="{7885EBC5-9A5E-42C1-9B5C-44FF937EA3E1}" srcOrd="0" destOrd="1" presId="urn:microsoft.com/office/officeart/2005/8/layout/cycle4"/>
    <dgm:cxn modelId="{6E8222C7-F811-4687-92A2-EC666C6AE377}" type="presParOf" srcId="{C9E3191F-17DF-421F-B001-C03659363EEE}" destId="{C386BE3F-E465-424F-A1F6-6E2138ABF80E}" srcOrd="0" destOrd="0" presId="urn:microsoft.com/office/officeart/2005/8/layout/cycle4"/>
    <dgm:cxn modelId="{44EF8B31-D77C-45FB-A73F-1FB21E7C94AF}" type="presParOf" srcId="{C386BE3F-E465-424F-A1F6-6E2138ABF80E}" destId="{7F5F04F5-B517-4FC3-80C8-6F95894FD2EF}" srcOrd="0" destOrd="0" presId="urn:microsoft.com/office/officeart/2005/8/layout/cycle4"/>
    <dgm:cxn modelId="{A046F279-86EC-45AD-9B80-6A5A9429AE27}" type="presParOf" srcId="{7F5F04F5-B517-4FC3-80C8-6F95894FD2EF}" destId="{7885EBC5-9A5E-42C1-9B5C-44FF937EA3E1}" srcOrd="0" destOrd="0" presId="urn:microsoft.com/office/officeart/2005/8/layout/cycle4"/>
    <dgm:cxn modelId="{2FF60A8C-DE1D-432E-998E-6683EA9125EC}" type="presParOf" srcId="{7F5F04F5-B517-4FC3-80C8-6F95894FD2EF}" destId="{C02CFCE6-E637-4FD6-8DCC-02AEC65EA4BF}" srcOrd="1" destOrd="0" presId="urn:microsoft.com/office/officeart/2005/8/layout/cycle4"/>
    <dgm:cxn modelId="{E27A9FAF-7CBB-45C6-8B91-7EAAE512F280}" type="presParOf" srcId="{C386BE3F-E465-424F-A1F6-6E2138ABF80E}" destId="{615E8367-571B-4F9E-BCEF-AAFF6AC20387}" srcOrd="1" destOrd="0" presId="urn:microsoft.com/office/officeart/2005/8/layout/cycle4"/>
    <dgm:cxn modelId="{9FDAE487-524A-49E4-9EC8-4FBBF8D1A8B5}" type="presParOf" srcId="{615E8367-571B-4F9E-BCEF-AAFF6AC20387}" destId="{125CAADF-DCC6-4318-B629-CD228E4FA9B6}" srcOrd="0" destOrd="0" presId="urn:microsoft.com/office/officeart/2005/8/layout/cycle4"/>
    <dgm:cxn modelId="{5F68DB3E-2078-44AF-A997-090D5A1B531F}" type="presParOf" srcId="{615E8367-571B-4F9E-BCEF-AAFF6AC20387}" destId="{3F6BFFA5-8595-4D67-AAF2-4B145D05C18E}" srcOrd="1" destOrd="0" presId="urn:microsoft.com/office/officeart/2005/8/layout/cycle4"/>
    <dgm:cxn modelId="{DF0341D3-ADB6-4B0B-AE86-F4AAF6041030}" type="presParOf" srcId="{C386BE3F-E465-424F-A1F6-6E2138ABF80E}" destId="{A506E713-6E49-4200-A9A1-4FC19CB41CC0}" srcOrd="2" destOrd="0" presId="urn:microsoft.com/office/officeart/2005/8/layout/cycle4"/>
    <dgm:cxn modelId="{C4E30943-B64B-4B05-90DF-2C56901B9D19}" type="presParOf" srcId="{A506E713-6E49-4200-A9A1-4FC19CB41CC0}" destId="{3EBE15A2-D306-45EC-96BB-6696A47EAFCB}" srcOrd="0" destOrd="0" presId="urn:microsoft.com/office/officeart/2005/8/layout/cycle4"/>
    <dgm:cxn modelId="{F9EFA38D-8D0B-49B7-9F42-115C6B668770}" type="presParOf" srcId="{A506E713-6E49-4200-A9A1-4FC19CB41CC0}" destId="{829A4647-D299-46C4-B998-1F0699C6A53B}" srcOrd="1" destOrd="0" presId="urn:microsoft.com/office/officeart/2005/8/layout/cycle4"/>
    <dgm:cxn modelId="{2E8132E8-0BCF-4283-BC33-76808212DE30}" type="presParOf" srcId="{C386BE3F-E465-424F-A1F6-6E2138ABF80E}" destId="{6010B0E2-1B0E-40C9-AA68-6F4C47A6F505}" srcOrd="3" destOrd="0" presId="urn:microsoft.com/office/officeart/2005/8/layout/cycle4"/>
    <dgm:cxn modelId="{4397FB3A-BFD6-4145-AB52-25C63ECAEDA7}" type="presParOf" srcId="{6010B0E2-1B0E-40C9-AA68-6F4C47A6F505}" destId="{A08B06A6-B59E-461A-89CC-1549CB1A7EDE}" srcOrd="0" destOrd="0" presId="urn:microsoft.com/office/officeart/2005/8/layout/cycle4"/>
    <dgm:cxn modelId="{59A1B548-2A32-43E3-9393-4B9F53E3F716}" type="presParOf" srcId="{6010B0E2-1B0E-40C9-AA68-6F4C47A6F505}" destId="{437CBFF5-58C7-4D03-8EB4-0DA5936F9B71}" srcOrd="1" destOrd="0" presId="urn:microsoft.com/office/officeart/2005/8/layout/cycle4"/>
    <dgm:cxn modelId="{280254C1-B63E-4C0F-B08A-BF06CF515953}" type="presParOf" srcId="{C386BE3F-E465-424F-A1F6-6E2138ABF80E}" destId="{3DD5FB2B-06A5-4B1E-8337-ADA3FF059A19}" srcOrd="4" destOrd="0" presId="urn:microsoft.com/office/officeart/2005/8/layout/cycle4"/>
    <dgm:cxn modelId="{F504E6C2-4467-446F-BA20-7F789F6863CB}" type="presParOf" srcId="{C9E3191F-17DF-421F-B001-C03659363EEE}" destId="{9287CC3A-A6BA-4F5C-8EE2-FC28A6F86C75}" srcOrd="1" destOrd="0" presId="urn:microsoft.com/office/officeart/2005/8/layout/cycle4"/>
    <dgm:cxn modelId="{5D5ED85F-015D-4EA2-A90E-A68D5768F1D1}" type="presParOf" srcId="{9287CC3A-A6BA-4F5C-8EE2-FC28A6F86C75}" destId="{15BFD1C7-B0FB-4F08-A937-2B264CD81EC5}" srcOrd="0" destOrd="0" presId="urn:microsoft.com/office/officeart/2005/8/layout/cycle4"/>
    <dgm:cxn modelId="{32301CD3-7DE2-40F0-9049-EB9FD101E5F5}" type="presParOf" srcId="{9287CC3A-A6BA-4F5C-8EE2-FC28A6F86C75}" destId="{3C2AEC96-9BAA-4438-936B-CAC00BF36A23}" srcOrd="1" destOrd="0" presId="urn:microsoft.com/office/officeart/2005/8/layout/cycle4"/>
    <dgm:cxn modelId="{FE479AED-D211-4261-957A-F6F2D06266FB}" type="presParOf" srcId="{9287CC3A-A6BA-4F5C-8EE2-FC28A6F86C75}" destId="{2FFB08D3-BB42-4796-A1E6-917FA7242C5F}" srcOrd="2" destOrd="0" presId="urn:microsoft.com/office/officeart/2005/8/layout/cycle4"/>
    <dgm:cxn modelId="{117D7A9A-3020-437B-ACB8-012A60BC39A5}" type="presParOf" srcId="{9287CC3A-A6BA-4F5C-8EE2-FC28A6F86C75}" destId="{3498A1F0-B5F1-4B99-AEA9-1D878859A0FC}" srcOrd="3" destOrd="0" presId="urn:microsoft.com/office/officeart/2005/8/layout/cycle4"/>
    <dgm:cxn modelId="{766C918C-670E-49C3-8F04-A44F1644527D}" type="presParOf" srcId="{9287CC3A-A6BA-4F5C-8EE2-FC28A6F86C75}" destId="{D572B9F5-8B93-44EA-B6CF-6F45C1E5F673}" srcOrd="4" destOrd="0" presId="urn:microsoft.com/office/officeart/2005/8/layout/cycle4"/>
    <dgm:cxn modelId="{7CD8DD40-1F44-4D4F-B53A-CA98883495BC}" type="presParOf" srcId="{C9E3191F-17DF-421F-B001-C03659363EEE}" destId="{7F1B2653-35EA-4C97-8D31-94C2C6C4FA1C}" srcOrd="2" destOrd="0" presId="urn:microsoft.com/office/officeart/2005/8/layout/cycle4"/>
    <dgm:cxn modelId="{A60E4A5D-21FE-4D27-AF33-C684074B3116}" type="presParOf" srcId="{C9E3191F-17DF-421F-B001-C03659363EEE}" destId="{D60AD53A-96D2-495A-93DA-428A9511C305}" srcOrd="3" destOrd="0" presId="urn:microsoft.com/office/officeart/2005/8/layout/cycle4"/>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EBE15A2-D306-45EC-96BB-6696A47EAFCB}">
      <dsp:nvSpPr>
        <dsp:cNvPr id="0" name=""/>
        <dsp:cNvSpPr/>
      </dsp:nvSpPr>
      <dsp:spPr>
        <a:xfrm>
          <a:off x="3864413" y="3973341"/>
          <a:ext cx="2316480" cy="1500553"/>
        </a:xfrm>
        <a:prstGeom prst="roundRect">
          <a:avLst>
            <a:gd name="adj" fmla="val 10000"/>
          </a:avLst>
        </a:prstGeom>
        <a:solidFill>
          <a:schemeClr val="lt1">
            <a:alpha val="90000"/>
            <a:hueOff val="0"/>
            <a:satOff val="0"/>
            <a:lumOff val="0"/>
            <a:alphaOff val="0"/>
          </a:schemeClr>
        </a:solidFill>
        <a:ln w="12700" cap="flat" cmpd="sng" algn="ctr">
          <a:solidFill>
            <a:schemeClr val="accent5">
              <a:hueOff val="-4505695"/>
              <a:satOff val="-11613"/>
              <a:lumOff val="-7843"/>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60960" tIns="60960" rIns="60960" bIns="60960" numCol="1" spcCol="1270" anchor="t" anchorCtr="0">
          <a:noAutofit/>
        </a:bodyPr>
        <a:lstStyle/>
        <a:p>
          <a:pPr marL="114300" lvl="1" indent="-114300" algn="l" defTabSz="533400">
            <a:lnSpc>
              <a:spcPct val="90000"/>
            </a:lnSpc>
            <a:spcBef>
              <a:spcPct val="0"/>
            </a:spcBef>
            <a:spcAft>
              <a:spcPct val="15000"/>
            </a:spcAft>
            <a:buChar char="•"/>
          </a:pPr>
          <a:r>
            <a:rPr lang="da-DK" sz="1200" kern="1200" dirty="0"/>
            <a:t>Produktivitet</a:t>
          </a:r>
        </a:p>
        <a:p>
          <a:pPr marL="114300" lvl="1" indent="-114300" algn="l" defTabSz="533400">
            <a:lnSpc>
              <a:spcPct val="90000"/>
            </a:lnSpc>
            <a:spcBef>
              <a:spcPct val="0"/>
            </a:spcBef>
            <a:spcAft>
              <a:spcPct val="15000"/>
            </a:spcAft>
            <a:buChar char="•"/>
          </a:pPr>
          <a:r>
            <a:rPr lang="da-DK" sz="1200" kern="1200" dirty="0"/>
            <a:t>Leverancen</a:t>
          </a:r>
        </a:p>
        <a:p>
          <a:pPr marL="114300" lvl="1" indent="-114300" algn="l" defTabSz="533400">
            <a:lnSpc>
              <a:spcPct val="90000"/>
            </a:lnSpc>
            <a:spcBef>
              <a:spcPct val="0"/>
            </a:spcBef>
            <a:spcAft>
              <a:spcPct val="15000"/>
            </a:spcAft>
            <a:buChar char="•"/>
          </a:pPr>
          <a:endParaRPr lang="da-DK" sz="1200" kern="1200" dirty="0"/>
        </a:p>
      </dsp:txBody>
      <dsp:txXfrm>
        <a:off x="4592319" y="4381442"/>
        <a:ext cx="1555612" cy="1059491"/>
      </dsp:txXfrm>
    </dsp:sp>
    <dsp:sp modelId="{A08B06A6-B59E-461A-89CC-1549CB1A7EDE}">
      <dsp:nvSpPr>
        <dsp:cNvPr id="0" name=""/>
        <dsp:cNvSpPr/>
      </dsp:nvSpPr>
      <dsp:spPr>
        <a:xfrm>
          <a:off x="84893" y="3973341"/>
          <a:ext cx="2316480" cy="1500553"/>
        </a:xfrm>
        <a:prstGeom prst="roundRect">
          <a:avLst>
            <a:gd name="adj" fmla="val 10000"/>
          </a:avLst>
        </a:prstGeom>
        <a:solidFill>
          <a:schemeClr val="lt1">
            <a:alpha val="90000"/>
            <a:hueOff val="0"/>
            <a:satOff val="0"/>
            <a:lumOff val="0"/>
            <a:alphaOff val="0"/>
          </a:schemeClr>
        </a:solidFill>
        <a:ln w="12700" cap="flat" cmpd="sng" algn="ctr">
          <a:solidFill>
            <a:schemeClr val="accent5">
              <a:hueOff val="-6758543"/>
              <a:satOff val="-17419"/>
              <a:lumOff val="-11765"/>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60960" tIns="60960" rIns="60960" bIns="60960" numCol="1" spcCol="1270" anchor="t" anchorCtr="0">
          <a:noAutofit/>
        </a:bodyPr>
        <a:lstStyle/>
        <a:p>
          <a:pPr marL="114300" lvl="1" indent="-114300" algn="l" defTabSz="533400">
            <a:lnSpc>
              <a:spcPct val="90000"/>
            </a:lnSpc>
            <a:spcBef>
              <a:spcPct val="0"/>
            </a:spcBef>
            <a:spcAft>
              <a:spcPct val="15000"/>
            </a:spcAft>
            <a:buChar char="•"/>
          </a:pPr>
          <a:r>
            <a:rPr lang="da-DK" sz="1200" kern="1200" dirty="0"/>
            <a:t>Påvirkning af de fysiske rammer</a:t>
          </a:r>
        </a:p>
        <a:p>
          <a:pPr marL="114300" lvl="1" indent="-114300" algn="l" defTabSz="533400">
            <a:lnSpc>
              <a:spcPct val="90000"/>
            </a:lnSpc>
            <a:spcBef>
              <a:spcPct val="0"/>
            </a:spcBef>
            <a:spcAft>
              <a:spcPct val="15000"/>
            </a:spcAft>
            <a:buChar char="•"/>
          </a:pPr>
          <a:r>
            <a:rPr lang="da-DK" sz="1200" kern="1200" dirty="0"/>
            <a:t>Evt. investeringer</a:t>
          </a:r>
        </a:p>
      </dsp:txBody>
      <dsp:txXfrm>
        <a:off x="117855" y="4381442"/>
        <a:ext cx="1555612" cy="1059491"/>
      </dsp:txXfrm>
    </dsp:sp>
    <dsp:sp modelId="{125CAADF-DCC6-4318-B629-CD228E4FA9B6}">
      <dsp:nvSpPr>
        <dsp:cNvPr id="0" name=""/>
        <dsp:cNvSpPr/>
      </dsp:nvSpPr>
      <dsp:spPr>
        <a:xfrm>
          <a:off x="3864413" y="784664"/>
          <a:ext cx="2316480" cy="1500553"/>
        </a:xfrm>
        <a:prstGeom prst="roundRect">
          <a:avLst>
            <a:gd name="adj" fmla="val 10000"/>
          </a:avLst>
        </a:prstGeom>
        <a:solidFill>
          <a:schemeClr val="lt1">
            <a:alpha val="90000"/>
            <a:hueOff val="0"/>
            <a:satOff val="0"/>
            <a:lumOff val="0"/>
            <a:alphaOff val="0"/>
          </a:schemeClr>
        </a:solidFill>
        <a:ln w="12700" cap="flat" cmpd="sng" algn="ctr">
          <a:solidFill>
            <a:schemeClr val="accent5">
              <a:hueOff val="-2252848"/>
              <a:satOff val="-5806"/>
              <a:lumOff val="-3922"/>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60960" tIns="60960" rIns="60960" bIns="60960" numCol="1" spcCol="1270" anchor="t" anchorCtr="0">
          <a:noAutofit/>
        </a:bodyPr>
        <a:lstStyle/>
        <a:p>
          <a:pPr marL="114300" lvl="1" indent="-114300" algn="l" defTabSz="533400">
            <a:lnSpc>
              <a:spcPct val="90000"/>
            </a:lnSpc>
            <a:spcBef>
              <a:spcPct val="0"/>
            </a:spcBef>
            <a:spcAft>
              <a:spcPct val="15000"/>
            </a:spcAft>
            <a:buChar char="•"/>
          </a:pPr>
          <a:r>
            <a:rPr lang="da-DK" sz="1200" kern="1200" dirty="0"/>
            <a:t>RELATIONMANAGER</a:t>
          </a:r>
        </a:p>
        <a:p>
          <a:pPr marL="114300" lvl="1" indent="-114300" algn="l" defTabSz="533400">
            <a:lnSpc>
              <a:spcPct val="90000"/>
            </a:lnSpc>
            <a:spcBef>
              <a:spcPct val="0"/>
            </a:spcBef>
            <a:spcAft>
              <a:spcPct val="15000"/>
            </a:spcAft>
            <a:buChar char="•"/>
          </a:pPr>
          <a:r>
            <a:rPr lang="da-DK" sz="1200" kern="1200" dirty="0"/>
            <a:t>Hvad siger gæsten?</a:t>
          </a:r>
        </a:p>
        <a:p>
          <a:pPr marL="114300" lvl="1" indent="-114300" algn="l" defTabSz="533400">
            <a:lnSpc>
              <a:spcPct val="90000"/>
            </a:lnSpc>
            <a:spcBef>
              <a:spcPct val="0"/>
            </a:spcBef>
            <a:spcAft>
              <a:spcPct val="15000"/>
            </a:spcAft>
            <a:buChar char="•"/>
          </a:pPr>
          <a:r>
            <a:rPr lang="da-DK" sz="1200" kern="1200" dirty="0"/>
            <a:t>Udvikling i kontaktpunkter?</a:t>
          </a:r>
        </a:p>
      </dsp:txBody>
      <dsp:txXfrm>
        <a:off x="4592319" y="817626"/>
        <a:ext cx="1555612" cy="1059491"/>
      </dsp:txXfrm>
    </dsp:sp>
    <dsp:sp modelId="{7885EBC5-9A5E-42C1-9B5C-44FF937EA3E1}">
      <dsp:nvSpPr>
        <dsp:cNvPr id="0" name=""/>
        <dsp:cNvSpPr/>
      </dsp:nvSpPr>
      <dsp:spPr>
        <a:xfrm>
          <a:off x="-84893" y="784664"/>
          <a:ext cx="2656052" cy="1500553"/>
        </a:xfrm>
        <a:prstGeom prst="roundRect">
          <a:avLst>
            <a:gd name="adj" fmla="val 10000"/>
          </a:avLst>
        </a:prstGeom>
        <a:solidFill>
          <a:schemeClr val="lt1">
            <a:alpha val="90000"/>
            <a:hueOff val="0"/>
            <a:satOff val="0"/>
            <a:lumOff val="0"/>
            <a:alphaOff val="0"/>
          </a:schemeClr>
        </a:solidFill>
        <a:ln w="12700" cap="flat" cmpd="sng" algn="ctr">
          <a:solidFill>
            <a:schemeClr val="accent5">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60960" tIns="60960" rIns="60960" bIns="60960" numCol="1" spcCol="1270" anchor="t" anchorCtr="0">
          <a:noAutofit/>
        </a:bodyPr>
        <a:lstStyle/>
        <a:p>
          <a:pPr marL="114300" lvl="1" indent="-114300" algn="l" defTabSz="533400">
            <a:lnSpc>
              <a:spcPct val="90000"/>
            </a:lnSpc>
            <a:spcBef>
              <a:spcPct val="0"/>
            </a:spcBef>
            <a:spcAft>
              <a:spcPct val="15000"/>
            </a:spcAft>
            <a:buChar char="•"/>
          </a:pPr>
          <a:r>
            <a:rPr lang="da-DK" sz="1200" kern="1200" dirty="0"/>
            <a:t>ØKONOMI</a:t>
          </a:r>
        </a:p>
        <a:p>
          <a:pPr marL="114300" lvl="1" indent="-114300" algn="l" defTabSz="533400">
            <a:lnSpc>
              <a:spcPct val="90000"/>
            </a:lnSpc>
            <a:spcBef>
              <a:spcPct val="0"/>
            </a:spcBef>
            <a:spcAft>
              <a:spcPct val="15000"/>
            </a:spcAft>
            <a:buChar char="•"/>
          </a:pPr>
          <a:r>
            <a:rPr lang="da-DK" sz="1200" kern="1200" dirty="0"/>
            <a:t>Økonomisk udbytte</a:t>
          </a:r>
        </a:p>
        <a:p>
          <a:pPr marL="114300" lvl="1" indent="-114300" algn="l" defTabSz="533400">
            <a:lnSpc>
              <a:spcPct val="90000"/>
            </a:lnSpc>
            <a:spcBef>
              <a:spcPct val="0"/>
            </a:spcBef>
            <a:spcAft>
              <a:spcPct val="15000"/>
            </a:spcAft>
            <a:buChar char="•"/>
          </a:pPr>
          <a:r>
            <a:rPr lang="da-DK" sz="1200" kern="1200" dirty="0"/>
            <a:t>Kalkulationer</a:t>
          </a:r>
        </a:p>
      </dsp:txBody>
      <dsp:txXfrm>
        <a:off x="-51931" y="817626"/>
        <a:ext cx="1793312" cy="1059491"/>
      </dsp:txXfrm>
    </dsp:sp>
    <dsp:sp modelId="{15BFD1C7-B0FB-4F08-A937-2B264CD81EC5}">
      <dsp:nvSpPr>
        <dsp:cNvPr id="0" name=""/>
        <dsp:cNvSpPr/>
      </dsp:nvSpPr>
      <dsp:spPr>
        <a:xfrm>
          <a:off x="970670" y="1051950"/>
          <a:ext cx="2030436" cy="2030436"/>
        </a:xfrm>
        <a:prstGeom prst="pieWedge">
          <a:avLst/>
        </a:prstGeom>
        <a:solidFill>
          <a:srgbClr val="76B8D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lang="da-DK" sz="1600" kern="1200" dirty="0"/>
            <a:t>Økonomi</a:t>
          </a:r>
        </a:p>
      </dsp:txBody>
      <dsp:txXfrm>
        <a:off x="1565371" y="1646651"/>
        <a:ext cx="1435735" cy="1435735"/>
      </dsp:txXfrm>
    </dsp:sp>
    <dsp:sp modelId="{3C2AEC96-9BAA-4438-936B-CAC00BF36A23}">
      <dsp:nvSpPr>
        <dsp:cNvPr id="0" name=""/>
        <dsp:cNvSpPr/>
      </dsp:nvSpPr>
      <dsp:spPr>
        <a:xfrm rot="5400000">
          <a:off x="3094892" y="1051950"/>
          <a:ext cx="2030436" cy="2030436"/>
        </a:xfrm>
        <a:prstGeom prst="pieWedge">
          <a:avLst/>
        </a:prstGeom>
        <a:solidFill>
          <a:srgbClr val="DD6D47"/>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lang="da-DK" sz="1600" kern="1200" dirty="0"/>
            <a:t>NPS</a:t>
          </a:r>
        </a:p>
      </dsp:txBody>
      <dsp:txXfrm rot="-5400000">
        <a:off x="3094892" y="1646651"/>
        <a:ext cx="1435735" cy="1435735"/>
      </dsp:txXfrm>
    </dsp:sp>
    <dsp:sp modelId="{2FFB08D3-BB42-4796-A1E6-917FA7242C5F}">
      <dsp:nvSpPr>
        <dsp:cNvPr id="0" name=""/>
        <dsp:cNvSpPr/>
      </dsp:nvSpPr>
      <dsp:spPr>
        <a:xfrm rot="10800000">
          <a:off x="3094892" y="3176172"/>
          <a:ext cx="2030436" cy="2030436"/>
        </a:xfrm>
        <a:prstGeom prst="pieWedge">
          <a:avLst/>
        </a:prstGeom>
        <a:solidFill>
          <a:schemeClr val="accent5">
            <a:hueOff val="-4505695"/>
            <a:satOff val="-11613"/>
            <a:lumOff val="-7843"/>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lang="da-DK" sz="1600" kern="1200" dirty="0"/>
            <a:t>Medarbejdere</a:t>
          </a:r>
        </a:p>
      </dsp:txBody>
      <dsp:txXfrm rot="10800000">
        <a:off x="3094892" y="3176172"/>
        <a:ext cx="1435735" cy="1435735"/>
      </dsp:txXfrm>
    </dsp:sp>
    <dsp:sp modelId="{3498A1F0-B5F1-4B99-AEA9-1D878859A0FC}">
      <dsp:nvSpPr>
        <dsp:cNvPr id="0" name=""/>
        <dsp:cNvSpPr/>
      </dsp:nvSpPr>
      <dsp:spPr>
        <a:xfrm rot="16200000">
          <a:off x="970670" y="3176172"/>
          <a:ext cx="2030436" cy="2030436"/>
        </a:xfrm>
        <a:prstGeom prst="pieWedge">
          <a:avLst/>
        </a:prstGeom>
        <a:solidFill>
          <a:srgbClr val="A5B85E"/>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lang="da-DK" sz="1600" kern="1200" dirty="0"/>
            <a:t>Rammer</a:t>
          </a:r>
        </a:p>
      </dsp:txBody>
      <dsp:txXfrm rot="5400000">
        <a:off x="1565371" y="3176172"/>
        <a:ext cx="1435735" cy="1435735"/>
      </dsp:txXfrm>
    </dsp:sp>
    <dsp:sp modelId="{7F1B2653-35EA-4C97-8D31-94C2C6C4FA1C}">
      <dsp:nvSpPr>
        <dsp:cNvPr id="0" name=""/>
        <dsp:cNvSpPr/>
      </dsp:nvSpPr>
      <dsp:spPr>
        <a:xfrm>
          <a:off x="2697480" y="2707249"/>
          <a:ext cx="701040" cy="609600"/>
        </a:xfrm>
        <a:prstGeom prst="circularArrow">
          <a:avLst/>
        </a:prstGeom>
        <a:solidFill>
          <a:schemeClr val="accent5">
            <a:tint val="4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D60AD53A-96D2-495A-93DA-428A9511C305}">
      <dsp:nvSpPr>
        <dsp:cNvPr id="0" name=""/>
        <dsp:cNvSpPr/>
      </dsp:nvSpPr>
      <dsp:spPr>
        <a:xfrm rot="10800000">
          <a:off x="2697480" y="2941710"/>
          <a:ext cx="701040" cy="609600"/>
        </a:xfrm>
        <a:prstGeom prst="circularArrow">
          <a:avLst/>
        </a:prstGeom>
        <a:solidFill>
          <a:schemeClr val="accent5">
            <a:tint val="4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4">
  <dgm:title val=""/>
  <dgm:desc val=""/>
  <dgm:catLst>
    <dgm:cat type="relationship" pri="26000"/>
    <dgm:cat type="cycle" pri="13000"/>
    <dgm:cat type="matrix" pri="4000"/>
  </dgm:catLst>
  <dgm:sampData>
    <dgm:dataModel>
      <dgm:ptLst>
        <dgm:pt modelId="0" type="doc"/>
        <dgm:pt modelId="1">
          <dgm:prSet phldr="1"/>
        </dgm:pt>
        <dgm:pt modelId="11">
          <dgm:prSet phldr="1"/>
        </dgm:pt>
        <dgm:pt modelId="2">
          <dgm:prSet phldr="1"/>
        </dgm:pt>
        <dgm:pt modelId="21">
          <dgm:prSet phldr="1"/>
        </dgm:pt>
        <dgm:pt modelId="3">
          <dgm:prSet phldr="1"/>
        </dgm:pt>
        <dgm:pt modelId="31">
          <dgm:prSet phldr="1"/>
        </dgm:pt>
        <dgm:pt modelId="4">
          <dgm:prSet phldr="1"/>
        </dgm:pt>
        <dgm:pt modelId="41">
          <dgm:prSet phldr="1"/>
        </dgm:pt>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sampData>
  <dgm:style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styleData>
  <dgm:clr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cycleMatrixDiagram">
    <dgm:varLst>
      <dgm:chMax val="1"/>
      <dgm:dir/>
      <dgm:animLvl val="lvl"/>
      <dgm:resizeHandles val="exact"/>
    </dgm:varLst>
    <dgm:alg type="composite">
      <dgm:param type="ar" val="1.3"/>
    </dgm:alg>
    <dgm:shape xmlns:r="http://schemas.openxmlformats.org/officeDocument/2006/relationships" r:blip="">
      <dgm:adjLst/>
    </dgm:shape>
    <dgm:presOf/>
    <dgm:constrLst>
      <dgm:constr type="w" for="ch" forName="children" refType="w"/>
      <dgm:constr type="h" for="ch" forName="children" refType="w" refFor="ch" refForName="children" fact="0.77"/>
      <dgm:constr type="ctrX" for="ch" forName="children" refType="w" fact="0.5"/>
      <dgm:constr type="ctrY" for="ch" forName="children" refType="h" fact="0.5"/>
      <dgm:constr type="w" for="ch" forName="circle" refType="w"/>
      <dgm:constr type="h" for="ch" forName="circle" refType="h"/>
      <dgm:constr type="ctrX" for="ch" forName="circle" refType="w" fact="0.5"/>
      <dgm:constr type="ctrY" for="ch" forName="circle" refType="h" fact="0.5"/>
      <dgm:constr type="w" for="ch" forName="center1" refType="w" fact="0.115"/>
      <dgm:constr type="h" for="ch" forName="center1" refType="w" fact="0.1"/>
      <dgm:constr type="ctrX" for="ch" forName="center1" refType="w" fact="0.5"/>
      <dgm:constr type="ctrY" for="ch" forName="center1" refType="h" fact="0.475"/>
      <dgm:constr type="w" for="ch" forName="center2" refType="w" fact="0.115"/>
      <dgm:constr type="h" for="ch" forName="center2" refType="w" fact="0.1"/>
      <dgm:constr type="ctrX" for="ch" forName="center2" refType="w" fact="0.5"/>
      <dgm:constr type="ctrY" for="ch" forName="center2" refType="h" fact="0.525"/>
    </dgm:constrLst>
    <dgm:ruleLst/>
    <dgm:choose name="Name0">
      <dgm:if name="Name1" axis="ch" ptType="node" func="cnt" op="gte" val="1">
        <dgm:layoutNode name="children">
          <dgm:alg type="composite">
            <dgm:param type="ar" val="1.3"/>
          </dgm:alg>
          <dgm:shape xmlns:r="http://schemas.openxmlformats.org/officeDocument/2006/relationships" r:blip="">
            <dgm:adjLst/>
          </dgm:shape>
          <dgm:presOf/>
          <dgm:choose name="Name2">
            <dgm:if name="Name3" func="var" arg="dir" op="equ" val="norm">
              <dgm:constrLst>
                <dgm:constr type="primFontSz" for="des" ptType="node" op="equ" val="65"/>
                <dgm:constr type="w" for="ch" forName="child1group" refType="w" fact="0.38"/>
                <dgm:constr type="h" for="ch" forName="child1group" refType="h" fact="0.32"/>
                <dgm:constr type="t" for="ch" forName="child1group"/>
                <dgm:constr type="l" for="ch" forName="child1group"/>
                <dgm:constr type="w" for="ch" forName="child2group" refType="w" fact="0.38"/>
                <dgm:constr type="h" for="ch" forName="child2group" refType="h" fact="0.32"/>
                <dgm:constr type="t" for="ch" forName="child2group"/>
                <dgm:constr type="r" for="ch" forName="child2group" refType="w"/>
                <dgm:constr type="w" for="ch" forName="child3group" refType="w" fact="0.38"/>
                <dgm:constr type="h" for="ch" forName="child3group" refType="h" fact="0.32"/>
                <dgm:constr type="b" for="ch" forName="child3group" refType="h"/>
                <dgm:constr type="r" for="ch" forName="child3group" refType="w"/>
                <dgm:constr type="w" for="ch" forName="child4group" refType="w" fact="0.38"/>
                <dgm:constr type="h" for="ch" forName="child4group" refType="h" fact="0.32"/>
                <dgm:constr type="b" for="ch" forName="child4group" refType="h"/>
                <dgm:constr type="l" for="ch" forName="child4group"/>
              </dgm:constrLst>
            </dgm:if>
            <dgm:else name="Name4">
              <dgm:constrLst>
                <dgm:constr type="primFontSz" for="des" ptType="node" op="equ" val="65"/>
                <dgm:constr type="w" for="ch" forName="child1group" refType="w" fact="0.38"/>
                <dgm:constr type="h" for="ch" forName="child1group" refType="h" fact="0.32"/>
                <dgm:constr type="t" for="ch" forName="child1group"/>
                <dgm:constr type="r" for="ch" forName="child1group" refType="w"/>
                <dgm:constr type="w" for="ch" forName="child2group" refType="w" fact="0.38"/>
                <dgm:constr type="h" for="ch" forName="child2group" refType="h" fact="0.32"/>
                <dgm:constr type="t" for="ch" forName="child2group"/>
                <dgm:constr type="l" for="ch" forName="child2group"/>
                <dgm:constr type="w" for="ch" forName="child3group" refType="w" fact="0.38"/>
                <dgm:constr type="h" for="ch" forName="child3group" refType="h" fact="0.32"/>
                <dgm:constr type="b" for="ch" forName="child3group" refType="h"/>
                <dgm:constr type="l" for="ch" forName="child3group"/>
                <dgm:constr type="w" for="ch" forName="child4group" refType="w" fact="0.38"/>
                <dgm:constr type="h" for="ch" forName="child4group" refType="h" fact="0.32"/>
                <dgm:constr type="b" for="ch" forName="child4group" refType="h"/>
                <dgm:constr type="r" for="ch" forName="child4group" refType="w"/>
              </dgm:constrLst>
            </dgm:else>
          </dgm:choose>
          <dgm:ruleLst/>
          <dgm:choose name="Name5">
            <dgm:if name="Name6" axis="ch ch" ptType="node node" st="1 1" cnt="1 0" func="cnt" op="gte" val="1">
              <dgm:layoutNode name="child1group">
                <dgm:alg type="composite">
                  <dgm:param type="horzAlign" val="none"/>
                  <dgm:param type="vertAlign" val="none"/>
                </dgm:alg>
                <dgm:shape xmlns:r="http://schemas.openxmlformats.org/officeDocument/2006/relationships" r:blip="">
                  <dgm:adjLst/>
                </dgm:shape>
                <dgm:presOf/>
                <dgm:choose name="Name7">
                  <dgm:if name="Name8" func="var" arg="dir" op="equ" val="norm">
                    <dgm:constrLst>
                      <dgm:constr type="w" for="ch" forName="child1" refType="w"/>
                      <dgm:constr type="h" for="ch" forName="child1" refType="h"/>
                      <dgm:constr type="t" for="ch" forName="child1"/>
                      <dgm:constr type="l" for="ch" forName="child1"/>
                      <dgm:constr type="w" for="ch" forName="child1Text" refType="w" fact="0.7"/>
                      <dgm:constr type="h" for="ch" forName="child1Text" refType="h" fact="0.75"/>
                      <dgm:constr type="t" for="ch" forName="child1Text"/>
                      <dgm:constr type="l" for="ch" forName="child1Text"/>
                    </dgm:constrLst>
                  </dgm:if>
                  <dgm:else name="Name9">
                    <dgm:constrLst>
                      <dgm:constr type="w" for="ch" forName="child1" refType="w"/>
                      <dgm:constr type="h" for="ch" forName="child1" refType="h"/>
                      <dgm:constr type="t" for="ch" forName="child1"/>
                      <dgm:constr type="r" for="ch" forName="child1" refType="w"/>
                      <dgm:constr type="w" for="ch" forName="child1Text" refType="w" fact="0.7"/>
                      <dgm:constr type="h" for="ch" forName="child1Text" refType="h" fact="0.75"/>
                      <dgm:constr type="t" for="ch" forName="child1Text"/>
                      <dgm:constr type="r" for="ch" forName="child1Text" refType="w"/>
                    </dgm:constrLst>
                  </dgm:else>
                </dgm:choose>
                <dgm:ruleLst/>
                <dgm:layoutNode name="child1" styleLbl="bgAcc1">
                  <dgm:alg type="sp"/>
                  <dgm:shape xmlns:r="http://schemas.openxmlformats.org/officeDocument/2006/relationships" type="roundRect" r:blip="" zOrderOff="-2">
                    <dgm:adjLst>
                      <dgm:adj idx="1" val="0.1"/>
                    </dgm:adjLst>
                  </dgm:shape>
                  <dgm:presOf axis="ch des" ptType="node node" st="1 1" cnt="1 0"/>
                  <dgm:constrLst/>
                  <dgm:ruleLst/>
                </dgm:layoutNode>
                <dgm:layoutNode name="child1Text" styleLbl="bgAcc1">
                  <dgm:varLst>
                    <dgm:bulletEnabled val="1"/>
                  </dgm:varLst>
                  <dgm:alg type="tx">
                    <dgm:param type="stBulletLvl" val="1"/>
                  </dgm:alg>
                  <dgm:shape xmlns:r="http://schemas.openxmlformats.org/officeDocument/2006/relationships" type="roundRect" r:blip="" zOrderOff="-2" hideGeom="1">
                    <dgm:adjLst>
                      <dgm:adj idx="1" val="0.1"/>
                    </dgm:adjLst>
                  </dgm:shape>
                  <dgm:presOf axis="ch des" ptType="node node" st="1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if>
            <dgm:else name="Name10"/>
          </dgm:choose>
          <dgm:choose name="Name11">
            <dgm:if name="Name12" axis="ch ch" ptType="node node" st="2 1" cnt="1 0" func="cnt" op="gte" val="1">
              <dgm:layoutNode name="child2group">
                <dgm:alg type="composite">
                  <dgm:param type="horzAlign" val="none"/>
                  <dgm:param type="vertAlign" val="none"/>
                </dgm:alg>
                <dgm:shape xmlns:r="http://schemas.openxmlformats.org/officeDocument/2006/relationships" r:blip="">
                  <dgm:adjLst/>
                </dgm:shape>
                <dgm:choose name="Name13">
                  <dgm:if name="Name14" func="var" arg="dir" op="equ" val="norm">
                    <dgm:constrLst>
                      <dgm:constr type="w" for="ch" forName="child2" refType="w"/>
                      <dgm:constr type="h" for="ch" forName="child2" refType="h"/>
                      <dgm:constr type="t" for="ch" forName="child2"/>
                      <dgm:constr type="r" for="ch" forName="child2" refType="w"/>
                      <dgm:constr type="w" for="ch" forName="child2Text" refType="w" fact="0.7"/>
                      <dgm:constr type="h" for="ch" forName="child2Text" refType="h" fact="0.75"/>
                      <dgm:constr type="t" for="ch" forName="child2Text"/>
                      <dgm:constr type="r" for="ch" forName="child2Text" refType="w"/>
                    </dgm:constrLst>
                  </dgm:if>
                  <dgm:else name="Name15">
                    <dgm:constrLst>
                      <dgm:constr type="w" for="ch" forName="child2" refType="w"/>
                      <dgm:constr type="h" for="ch" forName="child2" refType="h"/>
                      <dgm:constr type="t" for="ch" forName="child2"/>
                      <dgm:constr type="l" for="ch" forName="child2"/>
                      <dgm:constr type="w" for="ch" forName="child2Text" refType="w" fact="0.7"/>
                      <dgm:constr type="h" for="ch" forName="child2Text" refType="h" fact="0.75"/>
                      <dgm:constr type="t" for="ch" forName="child2Text"/>
                      <dgm:constr type="l" for="ch" forName="child2Text"/>
                    </dgm:constrLst>
                  </dgm:else>
                </dgm:choose>
                <dgm:ruleLst/>
                <dgm:layoutNode name="child2" styleLbl="bgAcc1">
                  <dgm:alg type="sp"/>
                  <dgm:shape xmlns:r="http://schemas.openxmlformats.org/officeDocument/2006/relationships" type="roundRect" r:blip="" zOrderOff="-2">
                    <dgm:adjLst>
                      <dgm:adj idx="1" val="0.1"/>
                    </dgm:adjLst>
                  </dgm:shape>
                  <dgm:presOf axis="ch des" ptType="node node" st="2 1" cnt="1 0"/>
                  <dgm:constrLst/>
                  <dgm:ruleLst/>
                </dgm:layoutNode>
                <dgm:layoutNode name="child2Text" styleLbl="bgAcc1">
                  <dgm:varLst>
                    <dgm:bulletEnabled val="1"/>
                  </dgm:varLst>
                  <dgm:alg type="tx">
                    <dgm:param type="stBulletLvl" val="1"/>
                  </dgm:alg>
                  <dgm:shape xmlns:r="http://schemas.openxmlformats.org/officeDocument/2006/relationships" type="roundRect" r:blip="" zOrderOff="-2" hideGeom="1">
                    <dgm:adjLst>
                      <dgm:adj idx="1" val="0.1"/>
                    </dgm:adjLst>
                  </dgm:shape>
                  <dgm:presOf axis="ch des" ptType="node node" st="2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if>
            <dgm:else name="Name16"/>
          </dgm:choose>
          <dgm:choose name="Name17">
            <dgm:if name="Name18" axis="ch ch" ptType="node node" st="3 1" cnt="1 0" func="cnt" op="gte" val="1">
              <dgm:layoutNode name="child3group">
                <dgm:alg type="composite">
                  <dgm:param type="horzAlign" val="none"/>
                  <dgm:param type="vertAlign" val="none"/>
                </dgm:alg>
                <dgm:shape xmlns:r="http://schemas.openxmlformats.org/officeDocument/2006/relationships" r:blip="">
                  <dgm:adjLst/>
                </dgm:shape>
                <dgm:presOf/>
                <dgm:choose name="Name19">
                  <dgm:if name="Name20" func="var" arg="dir" op="equ" val="norm">
                    <dgm:constrLst>
                      <dgm:constr type="w" for="ch" forName="child3" refType="w"/>
                      <dgm:constr type="h" for="ch" forName="child3" refType="h"/>
                      <dgm:constr type="b" for="ch" forName="child3" refType="h"/>
                      <dgm:constr type="r" for="ch" forName="child3" refType="w"/>
                      <dgm:constr type="w" for="ch" forName="child3Text" refType="w" fact="0.7"/>
                      <dgm:constr type="h" for="ch" forName="child3Text" refType="h" fact="0.75"/>
                      <dgm:constr type="b" for="ch" forName="child3Text" refType="h"/>
                      <dgm:constr type="r" for="ch" forName="child3Text" refType="w"/>
                    </dgm:constrLst>
                  </dgm:if>
                  <dgm:else name="Name21">
                    <dgm:constrLst>
                      <dgm:constr type="w" for="ch" forName="child3" refType="w"/>
                      <dgm:constr type="h" for="ch" forName="child3" refType="h"/>
                      <dgm:constr type="b" for="ch" forName="child3" refType="h"/>
                      <dgm:constr type="l" for="ch" forName="child3"/>
                      <dgm:constr type="w" for="ch" forName="child3Text" refType="w" fact="0.7"/>
                      <dgm:constr type="h" for="ch" forName="child3Text" refType="h" fact="0.75"/>
                      <dgm:constr type="b" for="ch" forName="child3Text" refType="h"/>
                      <dgm:constr type="l" for="ch" forName="child3Text"/>
                    </dgm:constrLst>
                  </dgm:else>
                </dgm:choose>
                <dgm:ruleLst/>
                <dgm:layoutNode name="child3" styleLbl="bgAcc1">
                  <dgm:alg type="sp"/>
                  <dgm:shape xmlns:r="http://schemas.openxmlformats.org/officeDocument/2006/relationships" type="roundRect" r:blip="" zOrderOff="-4">
                    <dgm:adjLst>
                      <dgm:adj idx="1" val="0.1"/>
                    </dgm:adjLst>
                  </dgm:shape>
                  <dgm:presOf axis="ch des" ptType="node node" st="3 1" cnt="1 0"/>
                  <dgm:constrLst/>
                  <dgm:ruleLst/>
                </dgm:layoutNode>
                <dgm:layoutNode name="child3Text" styleLbl="bgAcc1">
                  <dgm:varLst>
                    <dgm:bulletEnabled val="1"/>
                  </dgm:varLst>
                  <dgm:alg type="tx">
                    <dgm:param type="stBulletLvl" val="1"/>
                  </dgm:alg>
                  <dgm:shape xmlns:r="http://schemas.openxmlformats.org/officeDocument/2006/relationships" type="roundRect" r:blip="" zOrderOff="-4" hideGeom="1">
                    <dgm:adjLst>
                      <dgm:adj idx="1" val="0.1"/>
                    </dgm:adjLst>
                  </dgm:shape>
                  <dgm:presOf axis="ch des" ptType="node node" st="3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if>
            <dgm:else name="Name22"/>
          </dgm:choose>
          <dgm:choose name="Name23">
            <dgm:if name="Name24" axis="ch ch" ptType="node node" st="4 1" cnt="1 0" func="cnt" op="gte" val="1">
              <dgm:layoutNode name="child4group">
                <dgm:alg type="composite">
                  <dgm:param type="horzAlign" val="none"/>
                  <dgm:param type="vertAlign" val="none"/>
                </dgm:alg>
                <dgm:shape xmlns:r="http://schemas.openxmlformats.org/officeDocument/2006/relationships" r:blip="">
                  <dgm:adjLst/>
                </dgm:shape>
                <dgm:presOf/>
                <dgm:choose name="Name25">
                  <dgm:if name="Name26" func="var" arg="dir" op="equ" val="norm">
                    <dgm:constrLst>
                      <dgm:constr type="w" for="ch" forName="child4" refType="w"/>
                      <dgm:constr type="h" for="ch" forName="child4" refType="h"/>
                      <dgm:constr type="b" for="ch" forName="child4" refType="h"/>
                      <dgm:constr type="l" for="ch" forName="child4"/>
                      <dgm:constr type="w" for="ch" forName="child4Text" refType="w" fact="0.7"/>
                      <dgm:constr type="h" for="ch" forName="child4Text" refType="h" fact="0.75"/>
                      <dgm:constr type="b" for="ch" forName="child4Text" refType="h"/>
                      <dgm:constr type="l" for="ch" forName="child4Text"/>
                    </dgm:constrLst>
                  </dgm:if>
                  <dgm:else name="Name27">
                    <dgm:constrLst>
                      <dgm:constr type="w" for="ch" forName="child4" refType="w"/>
                      <dgm:constr type="h" for="ch" forName="child4" refType="h"/>
                      <dgm:constr type="b" for="ch" forName="child4" refType="h"/>
                      <dgm:constr type="r" for="ch" forName="child4" refType="w"/>
                      <dgm:constr type="w" for="ch" forName="child4Text" refType="w" fact="0.7"/>
                      <dgm:constr type="h" for="ch" forName="child4Text" refType="h" fact="0.75"/>
                      <dgm:constr type="b" for="ch" forName="child4Text" refType="h"/>
                      <dgm:constr type="r" for="ch" forName="child4Text" refType="w"/>
                    </dgm:constrLst>
                  </dgm:else>
                </dgm:choose>
                <dgm:ruleLst/>
                <dgm:layoutNode name="child4" styleLbl="bgAcc1">
                  <dgm:alg type="sp"/>
                  <dgm:shape xmlns:r="http://schemas.openxmlformats.org/officeDocument/2006/relationships" type="roundRect" r:blip="" zOrderOff="-4">
                    <dgm:adjLst>
                      <dgm:adj idx="1" val="0.1"/>
                    </dgm:adjLst>
                  </dgm:shape>
                  <dgm:presOf axis="ch des" ptType="node node" st="4 1" cnt="1 0"/>
                  <dgm:constrLst/>
                  <dgm:ruleLst/>
                </dgm:layoutNode>
                <dgm:layoutNode name="child4Text" styleLbl="bgAcc1">
                  <dgm:varLst>
                    <dgm:bulletEnabled val="1"/>
                  </dgm:varLst>
                  <dgm:alg type="tx">
                    <dgm:param type="stBulletLvl" val="1"/>
                  </dgm:alg>
                  <dgm:shape xmlns:r="http://schemas.openxmlformats.org/officeDocument/2006/relationships" type="roundRect" r:blip="" zOrderOff="-4" hideGeom="1">
                    <dgm:adjLst>
                      <dgm:adj idx="1" val="0.1"/>
                    </dgm:adjLst>
                  </dgm:shape>
                  <dgm:presOf axis="ch des" ptType="node node" st="4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if>
            <dgm:else name="Name28"/>
          </dgm:choose>
          <dgm:layoutNode name="childPlaceholder">
            <dgm:alg type="sp"/>
            <dgm:shape xmlns:r="http://schemas.openxmlformats.org/officeDocument/2006/relationships" r:blip="">
              <dgm:adjLst/>
            </dgm:shape>
            <dgm:presOf/>
            <dgm:constrLst/>
            <dgm:ruleLst/>
          </dgm:layoutNode>
        </dgm:layoutNode>
        <dgm:layoutNode name="circle">
          <dgm:alg type="composite">
            <dgm:param type="ar" val="1"/>
          </dgm:alg>
          <dgm:shape xmlns:r="http://schemas.openxmlformats.org/officeDocument/2006/relationships" r:blip="">
            <dgm:adjLst/>
          </dgm:shape>
          <dgm:presOf/>
          <dgm:choose name="Name29">
            <dgm:if name="Name30" func="var" arg="dir" op="equ" val="norm">
              <dgm:constrLst>
                <dgm:constr type="primFontSz" for="ch" ptType="node" op="equ" val="65"/>
                <dgm:constr type="w" for="ch" forName="quadrant1" refType="w" fact="0.433"/>
                <dgm:constr type="h" for="ch" forName="quadrant1" refType="h" fact="0.433"/>
                <dgm:constr type="b" for="ch" forName="quadrant1" refType="h" fact="0.5"/>
                <dgm:constr type="bOff" for="ch" forName="quadrant1" refType="h" fact="-0.01"/>
                <dgm:constr type="r" for="ch" forName="quadrant1" refType="w" fact="0.5"/>
                <dgm:constr type="rOff" for="ch" forName="quadrant1" refType="w" fact="-0.01"/>
                <dgm:constr type="w" for="ch" forName="quadrant2" refType="w" fact="0.433"/>
                <dgm:constr type="h" for="ch" forName="quadrant2" refType="h" fact="0.433"/>
                <dgm:constr type="b" for="ch" forName="quadrant2" refType="h" fact="0.5"/>
                <dgm:constr type="bOff" for="ch" forName="quadrant2" refType="h" fact="-0.01"/>
                <dgm:constr type="l" for="ch" forName="quadrant2" refType="w" fact="0.5"/>
                <dgm:constr type="lOff" for="ch" forName="quadrant2" refType="w" fact="0.01"/>
                <dgm:constr type="w" for="ch" forName="quadrant3" refType="w" fact="0.433"/>
                <dgm:constr type="h" for="ch" forName="quadrant3" refType="h" fact="0.433"/>
                <dgm:constr type="t" for="ch" forName="quadrant3" refType="h" fact="0.5"/>
                <dgm:constr type="tOff" for="ch" forName="quadrant3" refType="h" fact="0.01"/>
                <dgm:constr type="l" for="ch" forName="quadrant3" refType="w" fact="0.5"/>
                <dgm:constr type="lOff" for="ch" forName="quadrant3" refType="w" fact="0.01"/>
                <dgm:constr type="w" for="ch" forName="quadrant4" refType="w" fact="0.433"/>
                <dgm:constr type="h" for="ch" forName="quadrant4" refType="h" fact="0.433"/>
                <dgm:constr type="t" for="ch" forName="quadrant4" refType="h" fact="0.5"/>
                <dgm:constr type="tOff" for="ch" forName="quadrant4" refType="h" fact="0.01"/>
                <dgm:constr type="r" for="ch" forName="quadrant4" refType="w" fact="0.5"/>
                <dgm:constr type="rOff" for="ch" forName="quadrant4" refType="w" fact="-0.01"/>
              </dgm:constrLst>
            </dgm:if>
            <dgm:else name="Name31">
              <dgm:constrLst>
                <dgm:constr type="primFontSz" for="ch" ptType="node" op="equ" val="65"/>
                <dgm:constr type="w" for="ch" forName="quadrant1" refType="w" fact="0.433"/>
                <dgm:constr type="h" for="ch" forName="quadrant1" refType="h" fact="0.433"/>
                <dgm:constr type="b" for="ch" forName="quadrant1" refType="h" fact="0.5"/>
                <dgm:constr type="bOff" for="ch" forName="quadrant1" refType="h" fact="-0.01"/>
                <dgm:constr type="l" for="ch" forName="quadrant1" refType="w" fact="0.5"/>
                <dgm:constr type="lOff" for="ch" forName="quadrant1" refType="w" fact="0.01"/>
                <dgm:constr type="w" for="ch" forName="quadrant2" refType="w" fact="0.433"/>
                <dgm:constr type="h" for="ch" forName="quadrant2" refType="h" fact="0.433"/>
                <dgm:constr type="b" for="ch" forName="quadrant2" refType="h" fact="0.5"/>
                <dgm:constr type="bOff" for="ch" forName="quadrant2" refType="h" fact="-0.01"/>
                <dgm:constr type="r" for="ch" forName="quadrant2" refType="w" fact="0.5"/>
                <dgm:constr type="rOff" for="ch" forName="quadrant2" refType="w" fact="-0.01"/>
                <dgm:constr type="w" for="ch" forName="quadrant3" refType="w" fact="0.433"/>
                <dgm:constr type="h" for="ch" forName="quadrant3" refType="h" fact="0.433"/>
                <dgm:constr type="t" for="ch" forName="quadrant3" refType="h" fact="0.5"/>
                <dgm:constr type="tOff" for="ch" forName="quadrant3" refType="h" fact="0.01"/>
                <dgm:constr type="r" for="ch" forName="quadrant3" refType="w" fact="0.5"/>
                <dgm:constr type="rOff" for="ch" forName="quadrant3" refType="w" fact="-0.01"/>
                <dgm:constr type="w" for="ch" forName="quadrant4" refType="w" fact="0.433"/>
                <dgm:constr type="h" for="ch" forName="quadrant4" refType="h" fact="0.433"/>
                <dgm:constr type="t" for="ch" forName="quadrant4" refType="h" fact="0.5"/>
                <dgm:constr type="tOff" for="ch" forName="quadrant4" refType="h" fact="0.01"/>
                <dgm:constr type="l" for="ch" forName="quadrant4" refType="w" fact="0.5"/>
                <dgm:constr type="lOff" for="ch" forName="quadrant4" refType="w" fact="0.01"/>
              </dgm:constrLst>
            </dgm:else>
          </dgm:choose>
          <dgm:ruleLst/>
          <dgm:layoutNode name="quadrant1" styleLbl="node1">
            <dgm:varLst>
              <dgm:chMax val="1"/>
              <dgm:bulletEnabled val="1"/>
            </dgm:varLst>
            <dgm:alg type="tx"/>
            <dgm:choose name="Name32">
              <dgm:if name="Name33" func="var" arg="dir" op="equ" val="norm">
                <dgm:shape xmlns:r="http://schemas.openxmlformats.org/officeDocument/2006/relationships" type="pieWedge" r:blip="">
                  <dgm:adjLst/>
                </dgm:shape>
              </dgm:if>
              <dgm:else name="Name34">
                <dgm:shape xmlns:r="http://schemas.openxmlformats.org/officeDocument/2006/relationships" rot="90" type="pieWedge" r:blip="">
                  <dgm:adjLst/>
                </dgm:shape>
              </dgm:else>
            </dgm:choose>
            <dgm:presOf axis="ch" ptType="node" cnt="1"/>
            <dgm:constrLst/>
            <dgm:ruleLst>
              <dgm:rule type="primFontSz" val="5" fact="NaN" max="NaN"/>
            </dgm:ruleLst>
          </dgm:layoutNode>
          <dgm:layoutNode name="quadrant2" styleLbl="node1">
            <dgm:varLst>
              <dgm:chMax val="1"/>
              <dgm:bulletEnabled val="1"/>
            </dgm:varLst>
            <dgm:alg type="tx"/>
            <dgm:choose name="Name35">
              <dgm:if name="Name36" func="var" arg="dir" op="equ" val="norm">
                <dgm:shape xmlns:r="http://schemas.openxmlformats.org/officeDocument/2006/relationships" rot="90" type="pieWedge" r:blip="">
                  <dgm:adjLst/>
                </dgm:shape>
              </dgm:if>
              <dgm:else name="Name37">
                <dgm:shape xmlns:r="http://schemas.openxmlformats.org/officeDocument/2006/relationships" type="pieWedge" r:blip="">
                  <dgm:adjLst/>
                </dgm:shape>
              </dgm:else>
            </dgm:choose>
            <dgm:presOf axis="ch" ptType="node" st="2" cnt="1"/>
            <dgm:constrLst/>
            <dgm:ruleLst>
              <dgm:rule type="primFontSz" val="5" fact="NaN" max="NaN"/>
            </dgm:ruleLst>
          </dgm:layoutNode>
          <dgm:layoutNode name="quadrant3" styleLbl="node1">
            <dgm:varLst>
              <dgm:chMax val="1"/>
              <dgm:bulletEnabled val="1"/>
            </dgm:varLst>
            <dgm:alg type="tx"/>
            <dgm:choose name="Name38">
              <dgm:if name="Name39" func="var" arg="dir" op="equ" val="norm">
                <dgm:shape xmlns:r="http://schemas.openxmlformats.org/officeDocument/2006/relationships" rot="180" type="pieWedge" r:blip="">
                  <dgm:adjLst/>
                </dgm:shape>
              </dgm:if>
              <dgm:else name="Name40">
                <dgm:shape xmlns:r="http://schemas.openxmlformats.org/officeDocument/2006/relationships" rot="270" type="pieWedge" r:blip="">
                  <dgm:adjLst/>
                </dgm:shape>
              </dgm:else>
            </dgm:choose>
            <dgm:presOf axis="ch" ptType="node" st="3" cnt="1"/>
            <dgm:constrLst/>
            <dgm:ruleLst>
              <dgm:rule type="primFontSz" val="5" fact="NaN" max="NaN"/>
            </dgm:ruleLst>
          </dgm:layoutNode>
          <dgm:layoutNode name="quadrant4" styleLbl="node1">
            <dgm:varLst>
              <dgm:chMax val="1"/>
              <dgm:bulletEnabled val="1"/>
            </dgm:varLst>
            <dgm:alg type="tx"/>
            <dgm:choose name="Name41">
              <dgm:if name="Name42" func="var" arg="dir" op="equ" val="norm">
                <dgm:shape xmlns:r="http://schemas.openxmlformats.org/officeDocument/2006/relationships" rot="270" type="pieWedge" r:blip="">
                  <dgm:adjLst/>
                </dgm:shape>
              </dgm:if>
              <dgm:else name="Name43">
                <dgm:shape xmlns:r="http://schemas.openxmlformats.org/officeDocument/2006/relationships" rot="180" type="pieWedge" r:blip="">
                  <dgm:adjLst/>
                </dgm:shape>
              </dgm:else>
            </dgm:choose>
            <dgm:presOf axis="ch" ptType="node" st="4" cnt="1"/>
            <dgm:constrLst/>
            <dgm:ruleLst>
              <dgm:rule type="primFontSz" val="5" fact="NaN" max="NaN"/>
            </dgm:ruleLst>
          </dgm:layoutNode>
          <dgm:layoutNode name="quadrantPlaceholder">
            <dgm:alg type="sp"/>
            <dgm:shape xmlns:r="http://schemas.openxmlformats.org/officeDocument/2006/relationships" r:blip="">
              <dgm:adjLst/>
            </dgm:shape>
            <dgm:presOf/>
            <dgm:constrLst/>
            <dgm:ruleLst/>
          </dgm:layoutNode>
        </dgm:layoutNode>
        <dgm:layoutNode name="center1" styleLbl="fgShp">
          <dgm:alg type="sp"/>
          <dgm:choose name="Name44">
            <dgm:if name="Name45" func="var" arg="dir" op="equ" val="norm">
              <dgm:shape xmlns:r="http://schemas.openxmlformats.org/officeDocument/2006/relationships" type="circularArrow" r:blip="" zOrderOff="16">
                <dgm:adjLst/>
              </dgm:shape>
            </dgm:if>
            <dgm:else name="Name46">
              <dgm:shape xmlns:r="http://schemas.openxmlformats.org/officeDocument/2006/relationships" rot="180" type="leftCircularArrow" r:blip="" zOrderOff="16">
                <dgm:adjLst/>
              </dgm:shape>
            </dgm:else>
          </dgm:choose>
          <dgm:presOf/>
          <dgm:constrLst/>
          <dgm:ruleLst/>
        </dgm:layoutNode>
        <dgm:layoutNode name="center2" styleLbl="fgShp">
          <dgm:alg type="sp"/>
          <dgm:choose name="Name47">
            <dgm:if name="Name48" func="var" arg="dir" op="equ" val="norm">
              <dgm:shape xmlns:r="http://schemas.openxmlformats.org/officeDocument/2006/relationships" rot="180" type="circularArrow" r:blip="" zOrderOff="16">
                <dgm:adjLst/>
              </dgm:shape>
            </dgm:if>
            <dgm:else name="Name49">
              <dgm:shape xmlns:r="http://schemas.openxmlformats.org/officeDocument/2006/relationships" type="leftCircularArrow" r:blip="" zOrderOff="16">
                <dgm:adjLst/>
              </dgm:shape>
            </dgm:else>
          </dgm:choose>
          <dgm:presOf/>
          <dgm:constrLst/>
          <dgm:ruleLst/>
        </dgm:layoutNode>
      </dgm:if>
      <dgm:else name="Name50"/>
    </dgm:choos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106680</xdr:colOff>
      <xdr:row>0</xdr:row>
      <xdr:rowOff>373380</xdr:rowOff>
    </xdr:from>
    <xdr:to>
      <xdr:col>16</xdr:col>
      <xdr:colOff>106680</xdr:colOff>
      <xdr:row>22</xdr:row>
      <xdr:rowOff>86360</xdr:rowOff>
    </xdr:to>
    <xdr:graphicFrame macro="">
      <xdr:nvGraphicFramePr>
        <xdr:cNvPr id="2" name="Diagram 1">
          <a:extLst>
            <a:ext uri="{FF2B5EF4-FFF2-40B4-BE49-F238E27FC236}">
              <a16:creationId xmlns:a16="http://schemas.microsoft.com/office/drawing/2014/main" id="{BA0BB2EE-6F9B-4258-B457-8492EC31CDA7}"/>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0</xdr:col>
      <xdr:colOff>144780</xdr:colOff>
      <xdr:row>4</xdr:row>
      <xdr:rowOff>76201</xdr:rowOff>
    </xdr:from>
    <xdr:to>
      <xdr:col>5</xdr:col>
      <xdr:colOff>226631</xdr:colOff>
      <xdr:row>10</xdr:row>
      <xdr:rowOff>0</xdr:rowOff>
    </xdr:to>
    <xdr:sp macro="" textlink="">
      <xdr:nvSpPr>
        <xdr:cNvPr id="3" name="Tekstfelt 4">
          <a:extLst>
            <a:ext uri="{FF2B5EF4-FFF2-40B4-BE49-F238E27FC236}">
              <a16:creationId xmlns:a16="http://schemas.microsoft.com/office/drawing/2014/main" id="{946FA04D-B6AE-4233-9880-9CBCF6A764E0}"/>
            </a:ext>
          </a:extLst>
        </xdr:cNvPr>
        <xdr:cNvSpPr txBox="1"/>
      </xdr:nvSpPr>
      <xdr:spPr>
        <a:xfrm>
          <a:off x="144780" y="1135381"/>
          <a:ext cx="3129851" cy="3215639"/>
        </a:xfrm>
        <a:prstGeom prst="rect">
          <a:avLst/>
        </a:prstGeom>
        <a:solidFill>
          <a:srgbClr val="DD6D47"/>
        </a:solidFill>
      </xdr:spPr>
      <xdr:txBody>
        <a:bodyPr wrap="square" rtlCol="0">
          <a:noAutofit/>
        </a:bodyPr>
        <a:lstStyle>
          <a:defPPr>
            <a:defRPr lang="da-DK"/>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342900" indent="-342900">
            <a:buFont typeface="+mj-lt"/>
            <a:buAutoNum type="arabicPeriod"/>
          </a:pPr>
          <a:r>
            <a:rPr lang="da-DK" sz="1600">
              <a:solidFill>
                <a:schemeClr val="bg1"/>
              </a:solidFill>
            </a:rPr>
            <a:t>Prioritering af ideer</a:t>
          </a:r>
        </a:p>
        <a:p>
          <a:pPr marL="342900" indent="-342900">
            <a:buFont typeface="+mj-lt"/>
            <a:buAutoNum type="arabicPeriod"/>
          </a:pPr>
          <a:r>
            <a:rPr lang="da-DK" sz="1600">
              <a:solidFill>
                <a:schemeClr val="bg1"/>
              </a:solidFill>
            </a:rPr>
            <a:t>Afprøvning</a:t>
          </a:r>
        </a:p>
        <a:p>
          <a:pPr marL="342900" indent="-342900">
            <a:buFont typeface="+mj-lt"/>
            <a:buAutoNum type="arabicPeriod"/>
          </a:pPr>
          <a:r>
            <a:rPr lang="da-DK" sz="1600">
              <a:solidFill>
                <a:schemeClr val="bg1"/>
              </a:solidFill>
            </a:rPr>
            <a:t>Analyse i alle ‘scorecard’ hjørner</a:t>
          </a:r>
        </a:p>
        <a:p>
          <a:pPr marL="342900" indent="-342900">
            <a:buFont typeface="+mj-lt"/>
            <a:buAutoNum type="arabicPeriod"/>
          </a:pPr>
          <a:r>
            <a:rPr lang="da-DK" sz="1600">
              <a:solidFill>
                <a:schemeClr val="bg1"/>
              </a:solidFill>
            </a:rPr>
            <a:t>Beslutning ja/nej</a:t>
          </a:r>
        </a:p>
        <a:p>
          <a:pPr marL="342900" indent="-342900">
            <a:buFont typeface="+mj-lt"/>
            <a:buAutoNum type="arabicPeriod"/>
          </a:pPr>
          <a:r>
            <a:rPr lang="da-DK" sz="1600">
              <a:solidFill>
                <a:schemeClr val="bg1"/>
              </a:solidFill>
            </a:rPr>
            <a:t>Målstyring skal defineres i forhold til ‘scorecard’:</a:t>
          </a:r>
        </a:p>
        <a:p>
          <a:pPr marL="800100" lvl="1" indent="-342900">
            <a:buFont typeface="Arial" panose="020B0604020202020204" pitchFamily="34" charset="0"/>
            <a:buChar char="•"/>
          </a:pPr>
          <a:r>
            <a:rPr lang="da-DK" sz="1600">
              <a:solidFill>
                <a:schemeClr val="bg1"/>
              </a:solidFill>
            </a:rPr>
            <a:t>Efterkalkulation eller andet</a:t>
          </a:r>
        </a:p>
        <a:p>
          <a:pPr marL="800100" lvl="1" indent="-342900">
            <a:buFont typeface="Arial" panose="020B0604020202020204" pitchFamily="34" charset="0"/>
            <a:buChar char="•"/>
          </a:pPr>
          <a:r>
            <a:rPr lang="da-DK" sz="1600">
              <a:solidFill>
                <a:schemeClr val="bg1"/>
              </a:solidFill>
            </a:rPr>
            <a:t>NPS mål i kontaktpunkt</a:t>
          </a:r>
        </a:p>
        <a:p>
          <a:pPr marL="800100" lvl="1" indent="-342900">
            <a:buFont typeface="Arial" panose="020B0604020202020204" pitchFamily="34" charset="0"/>
            <a:buChar char="•"/>
          </a:pPr>
          <a:r>
            <a:rPr lang="da-DK" sz="1600">
              <a:solidFill>
                <a:schemeClr val="bg1"/>
              </a:solidFill>
            </a:rPr>
            <a:t>Effektivitet/lønprocent/tilfredshed mv</a:t>
          </a:r>
          <a:r>
            <a:rPr lang="da-DK">
              <a:solidFill>
                <a:schemeClr val="bg1"/>
              </a:solidFill>
            </a:rPr>
            <a:t>.</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FE0D9-DF14-4754-81F4-9500356D082A}">
  <dimension ref="A1:AD35"/>
  <sheetViews>
    <sheetView topLeftCell="A6" workbookViewId="0">
      <selection activeCell="R8" sqref="R8"/>
    </sheetView>
  </sheetViews>
  <sheetFormatPr defaultColWidth="8.77734375" defaultRowHeight="14.4" x14ac:dyDescent="0.3"/>
  <cols>
    <col min="18" max="18" width="49.109375" customWidth="1"/>
  </cols>
  <sheetData>
    <row r="1" spans="1:30" ht="31.2" x14ac:dyDescent="0.6">
      <c r="A1" s="48" t="s">
        <v>106</v>
      </c>
      <c r="B1" s="47"/>
      <c r="C1" s="47"/>
      <c r="D1" s="47"/>
      <c r="E1" s="47"/>
    </row>
    <row r="3" spans="1:30" ht="23.4" x14ac:dyDescent="0.45">
      <c r="A3" s="91" t="s">
        <v>107</v>
      </c>
      <c r="B3" s="92"/>
      <c r="C3" s="92"/>
      <c r="D3" s="92"/>
      <c r="E3" s="90"/>
      <c r="F3" s="90"/>
      <c r="G3" s="90"/>
    </row>
    <row r="4" spans="1:30" x14ac:dyDescent="0.3">
      <c r="R4" s="9" t="s">
        <v>110</v>
      </c>
    </row>
    <row r="5" spans="1:30" ht="57.6" x14ac:dyDescent="0.3">
      <c r="Q5" s="37"/>
      <c r="R5" s="133" t="s">
        <v>109</v>
      </c>
      <c r="S5" s="37"/>
      <c r="T5" s="37"/>
      <c r="U5" s="37"/>
      <c r="V5" s="37"/>
      <c r="W5" s="37"/>
      <c r="X5" s="37"/>
      <c r="Y5" s="37"/>
      <c r="Z5" s="37"/>
      <c r="AA5" s="37"/>
      <c r="AB5" s="37"/>
      <c r="AC5" s="37"/>
      <c r="AD5" s="37"/>
    </row>
    <row r="6" spans="1:30" ht="144" x14ac:dyDescent="0.3">
      <c r="R6" s="132" t="s">
        <v>108</v>
      </c>
    </row>
    <row r="35" spans="2:2" x14ac:dyDescent="0.3">
      <c r="B35" s="93"/>
    </row>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CB6B2-EE62-426E-BD80-15E1A4A65C9A}">
  <dimension ref="A1:L20"/>
  <sheetViews>
    <sheetView topLeftCell="E6" zoomScale="164" workbookViewId="0">
      <selection activeCell="L18" sqref="L18"/>
    </sheetView>
  </sheetViews>
  <sheetFormatPr defaultColWidth="8.77734375" defaultRowHeight="14.4" x14ac:dyDescent="0.3"/>
  <cols>
    <col min="1" max="1" width="22.33203125" customWidth="1"/>
    <col min="4" max="4" width="10.6640625" customWidth="1"/>
    <col min="5" max="5" width="12.109375" customWidth="1"/>
    <col min="7" max="7" width="9" customWidth="1"/>
    <col min="8" max="8" width="34.44140625" customWidth="1"/>
  </cols>
  <sheetData>
    <row r="1" spans="1:12" ht="18" x14ac:dyDescent="0.35">
      <c r="A1" s="56" t="s">
        <v>76</v>
      </c>
      <c r="B1" s="72"/>
      <c r="C1" s="72"/>
      <c r="D1" s="57"/>
      <c r="E1" s="57"/>
      <c r="F1" s="57"/>
      <c r="G1" s="74"/>
      <c r="H1" s="47" t="s">
        <v>77</v>
      </c>
      <c r="I1" s="47"/>
      <c r="J1" s="47"/>
      <c r="K1" s="47"/>
      <c r="L1" s="47"/>
    </row>
    <row r="2" spans="1:12" x14ac:dyDescent="0.3">
      <c r="A2" s="50"/>
      <c r="B2" s="51"/>
      <c r="C2" s="51"/>
      <c r="G2" s="74"/>
    </row>
    <row r="3" spans="1:12" x14ac:dyDescent="0.3">
      <c r="A3" s="50" t="s">
        <v>52</v>
      </c>
      <c r="B3" s="71" t="s">
        <v>5</v>
      </c>
      <c r="C3" s="71"/>
      <c r="D3" s="9" t="s">
        <v>53</v>
      </c>
      <c r="G3" s="74"/>
      <c r="H3" s="50" t="s">
        <v>52</v>
      </c>
      <c r="I3" s="71" t="s">
        <v>5</v>
      </c>
      <c r="J3" s="71"/>
      <c r="K3" s="9" t="s">
        <v>53</v>
      </c>
    </row>
    <row r="4" spans="1:12" x14ac:dyDescent="0.3">
      <c r="A4" s="52"/>
      <c r="B4" s="75" t="s">
        <v>54</v>
      </c>
      <c r="C4" s="75" t="s">
        <v>75</v>
      </c>
      <c r="G4" s="74"/>
      <c r="H4" s="52"/>
      <c r="I4" s="76" t="s">
        <v>54</v>
      </c>
      <c r="J4" s="76" t="s">
        <v>75</v>
      </c>
    </row>
    <row r="5" spans="1:12" x14ac:dyDescent="0.3">
      <c r="A5" s="51" t="s">
        <v>69</v>
      </c>
      <c r="B5" s="64"/>
      <c r="C5" s="65"/>
      <c r="D5" s="64"/>
      <c r="E5" s="68">
        <f t="shared" ref="E5:E10" si="0">+D5*B5</f>
        <v>0</v>
      </c>
      <c r="G5" s="74"/>
      <c r="H5" s="51" t="s">
        <v>55</v>
      </c>
      <c r="I5" s="58">
        <v>0.1</v>
      </c>
      <c r="J5" s="51" t="s">
        <v>56</v>
      </c>
      <c r="K5" s="60">
        <v>150</v>
      </c>
      <c r="L5" s="53">
        <f t="shared" ref="L5:L10" si="1">+K5*I5</f>
        <v>15</v>
      </c>
    </row>
    <row r="6" spans="1:12" x14ac:dyDescent="0.3">
      <c r="A6" s="51" t="s">
        <v>70</v>
      </c>
      <c r="B6" s="64"/>
      <c r="C6" s="66"/>
      <c r="D6" s="64"/>
      <c r="E6" s="69">
        <f t="shared" si="0"/>
        <v>0</v>
      </c>
      <c r="G6" s="74"/>
      <c r="H6" s="51" t="s">
        <v>57</v>
      </c>
      <c r="I6" s="58">
        <v>0.1</v>
      </c>
      <c r="J6" s="51" t="s">
        <v>56</v>
      </c>
      <c r="K6" s="61">
        <v>35</v>
      </c>
      <c r="L6" s="35">
        <f t="shared" si="1"/>
        <v>3.5</v>
      </c>
    </row>
    <row r="7" spans="1:12" x14ac:dyDescent="0.3">
      <c r="A7" s="51" t="s">
        <v>71</v>
      </c>
      <c r="B7" s="64"/>
      <c r="C7" s="66"/>
      <c r="D7" s="64"/>
      <c r="E7" s="69">
        <f t="shared" si="0"/>
        <v>0</v>
      </c>
      <c r="G7" s="74"/>
      <c r="H7" s="51" t="s">
        <v>58</v>
      </c>
      <c r="I7" s="58">
        <v>0.05</v>
      </c>
      <c r="J7" s="51" t="s">
        <v>56</v>
      </c>
      <c r="K7" s="61">
        <v>32</v>
      </c>
      <c r="L7" s="35">
        <f t="shared" si="1"/>
        <v>1.6</v>
      </c>
    </row>
    <row r="8" spans="1:12" x14ac:dyDescent="0.3">
      <c r="A8" s="51" t="s">
        <v>72</v>
      </c>
      <c r="B8" s="64"/>
      <c r="C8" s="66"/>
      <c r="D8" s="64"/>
      <c r="E8" s="69">
        <f t="shared" si="0"/>
        <v>0</v>
      </c>
      <c r="G8" s="74"/>
      <c r="H8" s="51" t="s">
        <v>59</v>
      </c>
      <c r="I8" s="58">
        <v>0.1</v>
      </c>
      <c r="J8" s="51" t="s">
        <v>56</v>
      </c>
      <c r="K8" s="61">
        <v>30</v>
      </c>
      <c r="L8" s="35">
        <f t="shared" si="1"/>
        <v>3</v>
      </c>
    </row>
    <row r="9" spans="1:12" x14ac:dyDescent="0.3">
      <c r="A9" s="51" t="s">
        <v>73</v>
      </c>
      <c r="B9" s="64"/>
      <c r="C9" s="66"/>
      <c r="D9" s="64"/>
      <c r="E9" s="69">
        <f t="shared" si="0"/>
        <v>0</v>
      </c>
      <c r="G9" s="74"/>
      <c r="H9" s="51" t="s">
        <v>60</v>
      </c>
      <c r="I9" s="58">
        <v>5.0000000000000001E-3</v>
      </c>
      <c r="J9" s="51" t="s">
        <v>61</v>
      </c>
      <c r="K9" s="61">
        <v>35</v>
      </c>
      <c r="L9" s="35">
        <f t="shared" si="1"/>
        <v>0.17500000000000002</v>
      </c>
    </row>
    <row r="10" spans="1:12" x14ac:dyDescent="0.3">
      <c r="A10" s="67" t="s">
        <v>74</v>
      </c>
      <c r="B10" s="64"/>
      <c r="C10" s="67"/>
      <c r="D10" s="64"/>
      <c r="E10" s="70">
        <f t="shared" si="0"/>
        <v>0</v>
      </c>
      <c r="G10" s="74"/>
      <c r="H10" s="52" t="s">
        <v>62</v>
      </c>
      <c r="I10" s="59">
        <v>0.01</v>
      </c>
      <c r="J10" s="52" t="s">
        <v>56</v>
      </c>
      <c r="K10" s="62">
        <v>300</v>
      </c>
      <c r="L10" s="54">
        <f t="shared" si="1"/>
        <v>3</v>
      </c>
    </row>
    <row r="11" spans="1:12" x14ac:dyDescent="0.3">
      <c r="A11" s="51" t="s">
        <v>63</v>
      </c>
      <c r="B11" s="55"/>
      <c r="C11" s="51"/>
      <c r="E11" s="35">
        <f>+SUM(E5:E10)</f>
        <v>0</v>
      </c>
      <c r="G11" s="74"/>
      <c r="H11" s="51" t="s">
        <v>63</v>
      </c>
      <c r="I11" s="55"/>
      <c r="J11" s="51"/>
      <c r="L11" s="35">
        <f>+SUM(L5:L10)</f>
        <v>26.275000000000002</v>
      </c>
    </row>
    <row r="12" spans="1:12" x14ac:dyDescent="0.3">
      <c r="A12" s="51"/>
      <c r="B12" s="51"/>
      <c r="C12" s="51"/>
      <c r="E12" s="35"/>
      <c r="G12" s="74"/>
      <c r="H12" s="51"/>
      <c r="I12" s="51"/>
      <c r="J12" s="51"/>
      <c r="L12" s="35"/>
    </row>
    <row r="13" spans="1:12" x14ac:dyDescent="0.3">
      <c r="A13" s="51" t="s">
        <v>64</v>
      </c>
      <c r="B13" s="51"/>
      <c r="C13" s="51"/>
      <c r="E13" s="73"/>
      <c r="G13" s="74"/>
      <c r="H13" s="51" t="s">
        <v>64</v>
      </c>
      <c r="I13" s="51"/>
      <c r="J13" s="51"/>
      <c r="L13" s="63">
        <v>110</v>
      </c>
    </row>
    <row r="14" spans="1:12" x14ac:dyDescent="0.3">
      <c r="A14" s="51" t="s">
        <v>65</v>
      </c>
      <c r="B14" s="51"/>
      <c r="C14" s="51"/>
      <c r="E14" s="35">
        <f>+E13*0.2</f>
        <v>0</v>
      </c>
      <c r="G14" s="74"/>
      <c r="H14" s="51" t="s">
        <v>65</v>
      </c>
      <c r="I14" s="51"/>
      <c r="J14" s="51"/>
      <c r="L14" s="35">
        <f>+L13*0.2</f>
        <v>22</v>
      </c>
    </row>
    <row r="15" spans="1:12" x14ac:dyDescent="0.3">
      <c r="A15" s="51" t="s">
        <v>66</v>
      </c>
      <c r="B15" s="51"/>
      <c r="C15" s="51"/>
      <c r="E15" s="35">
        <f>+E13-E14</f>
        <v>0</v>
      </c>
      <c r="G15" s="74"/>
      <c r="H15" s="51" t="s">
        <v>66</v>
      </c>
      <c r="I15" s="51"/>
      <c r="J15" s="51"/>
      <c r="L15" s="35">
        <f>+L13-L14</f>
        <v>88</v>
      </c>
    </row>
    <row r="16" spans="1:12" x14ac:dyDescent="0.3">
      <c r="A16" s="51"/>
      <c r="B16" s="51"/>
      <c r="C16" s="51"/>
      <c r="E16" s="35"/>
      <c r="G16" s="74"/>
      <c r="H16" s="51"/>
      <c r="I16" s="51"/>
      <c r="J16" s="51"/>
      <c r="L16" s="35"/>
    </row>
    <row r="17" spans="1:12" x14ac:dyDescent="0.3">
      <c r="A17" s="51" t="s">
        <v>67</v>
      </c>
      <c r="B17" s="51"/>
      <c r="C17" s="51"/>
      <c r="E17" s="35">
        <f>+E15-E11</f>
        <v>0</v>
      </c>
      <c r="G17" s="74"/>
      <c r="H17" s="51" t="s">
        <v>67</v>
      </c>
      <c r="I17" s="51"/>
      <c r="J17" s="51"/>
      <c r="L17" s="35">
        <f>+L15-L11</f>
        <v>61.724999999999994</v>
      </c>
    </row>
    <row r="18" spans="1:12" x14ac:dyDescent="0.3">
      <c r="A18" s="51" t="s">
        <v>68</v>
      </c>
      <c r="B18" s="51"/>
      <c r="C18" s="51"/>
      <c r="E18" s="27" t="e">
        <f>+E17/E15</f>
        <v>#DIV/0!</v>
      </c>
      <c r="G18" s="74"/>
      <c r="H18" s="51" t="s">
        <v>68</v>
      </c>
      <c r="I18" s="51"/>
      <c r="J18" s="51"/>
      <c r="L18" s="154">
        <f>+L17/L15</f>
        <v>0.70142045454545443</v>
      </c>
    </row>
    <row r="20" spans="1:12" x14ac:dyDescent="0.3">
      <c r="A20" s="37"/>
      <c r="B20" s="37"/>
      <c r="C20" s="37"/>
      <c r="D20" s="37"/>
      <c r="E20" s="37"/>
    </row>
  </sheetData>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F4463-A85C-4E86-8F98-B4177BB10738}">
  <dimension ref="A1:H40"/>
  <sheetViews>
    <sheetView topLeftCell="A2" zoomScale="130" zoomScaleNormal="130" workbookViewId="0">
      <selection activeCell="B19" sqref="B19"/>
    </sheetView>
  </sheetViews>
  <sheetFormatPr defaultColWidth="8.77734375" defaultRowHeight="14.4" x14ac:dyDescent="0.3"/>
  <cols>
    <col min="1" max="1" width="24.6640625" customWidth="1"/>
    <col min="2" max="2" width="14.44140625" bestFit="1" customWidth="1"/>
    <col min="3" max="3" width="10.33203125" bestFit="1" customWidth="1"/>
  </cols>
  <sheetData>
    <row r="1" spans="1:3" x14ac:dyDescent="0.3">
      <c r="A1" s="9" t="s">
        <v>137</v>
      </c>
    </row>
    <row r="2" spans="1:3" x14ac:dyDescent="0.3">
      <c r="A2" s="9" t="s">
        <v>138</v>
      </c>
    </row>
    <row r="4" spans="1:3" x14ac:dyDescent="0.3">
      <c r="A4" t="s">
        <v>139</v>
      </c>
      <c r="B4" s="138">
        <v>50000</v>
      </c>
      <c r="C4" t="s">
        <v>140</v>
      </c>
    </row>
    <row r="5" spans="1:3" x14ac:dyDescent="0.3">
      <c r="A5" t="s">
        <v>141</v>
      </c>
      <c r="B5" s="139">
        <v>10</v>
      </c>
      <c r="C5" t="s">
        <v>3</v>
      </c>
    </row>
    <row r="6" spans="1:3" x14ac:dyDescent="0.3">
      <c r="A6" t="s">
        <v>142</v>
      </c>
      <c r="B6" s="140">
        <f>+B4*B5</f>
        <v>500000</v>
      </c>
      <c r="C6" t="s">
        <v>143</v>
      </c>
    </row>
    <row r="7" spans="1:3" x14ac:dyDescent="0.3">
      <c r="A7" s="94" t="s">
        <v>94</v>
      </c>
      <c r="B7" s="94" t="s">
        <v>144</v>
      </c>
    </row>
    <row r="9" spans="1:3" ht="28.8" x14ac:dyDescent="0.3">
      <c r="A9" s="8" t="s">
        <v>145</v>
      </c>
      <c r="B9" s="143">
        <v>-0.05</v>
      </c>
    </row>
    <row r="10" spans="1:3" ht="28.8" x14ac:dyDescent="0.3">
      <c r="A10" s="8" t="s">
        <v>146</v>
      </c>
      <c r="B10" s="142">
        <f>+B4+(B4*B9)</f>
        <v>47500</v>
      </c>
    </row>
    <row r="11" spans="1:3" x14ac:dyDescent="0.3">
      <c r="A11" s="94" t="s">
        <v>147</v>
      </c>
    </row>
    <row r="12" spans="1:3" x14ac:dyDescent="0.3">
      <c r="A12" s="94" t="s">
        <v>156</v>
      </c>
      <c r="B12" s="9" t="s">
        <v>157</v>
      </c>
    </row>
    <row r="14" spans="1:3" x14ac:dyDescent="0.3">
      <c r="A14" t="s">
        <v>149</v>
      </c>
      <c r="B14" s="141">
        <v>400</v>
      </c>
    </row>
    <row r="15" spans="1:3" x14ac:dyDescent="0.3">
      <c r="A15" t="s">
        <v>154</v>
      </c>
      <c r="B15" s="141">
        <f>+B14+B5</f>
        <v>410</v>
      </c>
    </row>
    <row r="16" spans="1:3" x14ac:dyDescent="0.3">
      <c r="A16" t="s">
        <v>148</v>
      </c>
      <c r="B16" s="141">
        <v>80</v>
      </c>
    </row>
    <row r="17" spans="1:4" x14ac:dyDescent="0.3">
      <c r="A17" s="94" t="s">
        <v>158</v>
      </c>
    </row>
    <row r="19" spans="1:4" x14ac:dyDescent="0.3">
      <c r="C19" t="s">
        <v>159</v>
      </c>
      <c r="D19" t="s">
        <v>160</v>
      </c>
    </row>
    <row r="20" spans="1:4" x14ac:dyDescent="0.3">
      <c r="A20" t="s">
        <v>150</v>
      </c>
      <c r="B20" s="140">
        <f>+C20*D20</f>
        <v>20000000</v>
      </c>
      <c r="C20">
        <f>+B14</f>
        <v>400</v>
      </c>
      <c r="D20" s="5">
        <f>+B4</f>
        <v>50000</v>
      </c>
    </row>
    <row r="21" spans="1:4" x14ac:dyDescent="0.3">
      <c r="A21" t="s">
        <v>151</v>
      </c>
      <c r="B21" s="140">
        <f>+C21*D21</f>
        <v>4000000</v>
      </c>
      <c r="C21">
        <f>+B16</f>
        <v>80</v>
      </c>
      <c r="D21" s="5">
        <f>+D20</f>
        <v>50000</v>
      </c>
    </row>
    <row r="22" spans="1:4" x14ac:dyDescent="0.3">
      <c r="A22" s="9" t="s">
        <v>152</v>
      </c>
      <c r="B22" s="142">
        <f>+B20-B21</f>
        <v>16000000</v>
      </c>
    </row>
    <row r="24" spans="1:4" x14ac:dyDescent="0.3">
      <c r="A24" t="s">
        <v>153</v>
      </c>
      <c r="B24" s="140">
        <f>+C24*D24</f>
        <v>19475000</v>
      </c>
      <c r="C24">
        <f>+B15</f>
        <v>410</v>
      </c>
      <c r="D24" s="144">
        <f>+B10</f>
        <v>47500</v>
      </c>
    </row>
    <row r="25" spans="1:4" x14ac:dyDescent="0.3">
      <c r="A25" t="s">
        <v>151</v>
      </c>
      <c r="B25" s="140">
        <f>+C25*D25</f>
        <v>3800000</v>
      </c>
      <c r="C25">
        <f>+C21</f>
        <v>80</v>
      </c>
      <c r="D25" s="144">
        <f>+D24</f>
        <v>47500</v>
      </c>
    </row>
    <row r="26" spans="1:4" x14ac:dyDescent="0.3">
      <c r="A26" s="9" t="s">
        <v>155</v>
      </c>
      <c r="B26" s="142">
        <f>+B24-B25</f>
        <v>15675000</v>
      </c>
    </row>
    <row r="28" spans="1:4" x14ac:dyDescent="0.3">
      <c r="A28" s="9" t="s">
        <v>161</v>
      </c>
      <c r="B28" s="145">
        <f>+B26-B22</f>
        <v>-325000</v>
      </c>
    </row>
    <row r="29" spans="1:4" x14ac:dyDescent="0.3">
      <c r="A29" s="94" t="s">
        <v>162</v>
      </c>
    </row>
    <row r="31" spans="1:4" x14ac:dyDescent="0.3">
      <c r="A31" s="9" t="s">
        <v>163</v>
      </c>
    </row>
    <row r="32" spans="1:4" x14ac:dyDescent="0.3">
      <c r="B32" s="7" t="s">
        <v>165</v>
      </c>
      <c r="C32" s="7" t="s">
        <v>166</v>
      </c>
      <c r="D32" s="7" t="s">
        <v>168</v>
      </c>
    </row>
    <row r="33" spans="1:8" x14ac:dyDescent="0.3">
      <c r="A33" t="s">
        <v>164</v>
      </c>
      <c r="B33" s="140">
        <f>+B14</f>
        <v>400</v>
      </c>
      <c r="C33" s="140">
        <f>+B15</f>
        <v>410</v>
      </c>
      <c r="D33" s="30">
        <f>+(C33/B33)-1</f>
        <v>2.4999999999999911E-2</v>
      </c>
    </row>
    <row r="34" spans="1:8" x14ac:dyDescent="0.3">
      <c r="A34" t="s">
        <v>167</v>
      </c>
      <c r="B34" s="140">
        <f>+B4</f>
        <v>50000</v>
      </c>
      <c r="C34" s="140">
        <f>+B10</f>
        <v>47500</v>
      </c>
      <c r="D34" s="30">
        <f>+(C34/B34)-1</f>
        <v>-5.0000000000000044E-2</v>
      </c>
    </row>
    <row r="35" spans="1:8" x14ac:dyDescent="0.3">
      <c r="A35" s="94" t="s">
        <v>169</v>
      </c>
    </row>
    <row r="37" spans="1:8" x14ac:dyDescent="0.3">
      <c r="A37" s="141" t="s">
        <v>170</v>
      </c>
      <c r="B37" s="141"/>
      <c r="C37" s="141"/>
      <c r="D37" s="141"/>
      <c r="E37" s="141"/>
      <c r="F37" s="141"/>
      <c r="G37" s="141"/>
      <c r="H37" s="141"/>
    </row>
    <row r="38" spans="1:8" x14ac:dyDescent="0.3">
      <c r="A38" t="s">
        <v>171</v>
      </c>
    </row>
    <row r="39" spans="1:8" x14ac:dyDescent="0.3">
      <c r="A39" t="s">
        <v>172</v>
      </c>
    </row>
    <row r="40" spans="1:8" x14ac:dyDescent="0.3">
      <c r="A40" t="s">
        <v>173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E661E-897E-42A3-A3ED-037D42575725}">
  <dimension ref="A1:H11"/>
  <sheetViews>
    <sheetView workbookViewId="0">
      <selection activeCell="B11" sqref="B11"/>
    </sheetView>
  </sheetViews>
  <sheetFormatPr defaultColWidth="8.77734375" defaultRowHeight="14.4" x14ac:dyDescent="0.3"/>
  <cols>
    <col min="1" max="1" width="38" bestFit="1" customWidth="1"/>
    <col min="2" max="2" width="12.77734375" customWidth="1"/>
    <col min="3" max="3" width="12.6640625" customWidth="1"/>
    <col min="4" max="4" width="15" customWidth="1"/>
    <col min="5" max="5" width="14" customWidth="1"/>
    <col min="6" max="6" width="13.109375" customWidth="1"/>
    <col min="7" max="7" width="11.77734375" customWidth="1"/>
    <col min="8" max="8" width="29.109375" bestFit="1" customWidth="1"/>
  </cols>
  <sheetData>
    <row r="1" spans="1:8" ht="31.2" x14ac:dyDescent="0.6">
      <c r="A1" s="86" t="s">
        <v>93</v>
      </c>
      <c r="B1" s="47"/>
      <c r="C1" s="47"/>
    </row>
    <row r="2" spans="1:8" x14ac:dyDescent="0.3">
      <c r="A2" s="83" t="s">
        <v>78</v>
      </c>
    </row>
    <row r="3" spans="1:8" x14ac:dyDescent="0.3">
      <c r="A3" s="83"/>
    </row>
    <row r="4" spans="1:8" ht="59.55" customHeight="1" x14ac:dyDescent="0.3">
      <c r="A4" s="84" t="s">
        <v>92</v>
      </c>
      <c r="B4" s="85" t="s">
        <v>91</v>
      </c>
      <c r="C4" s="85" t="s">
        <v>79</v>
      </c>
      <c r="D4" s="85" t="s">
        <v>80</v>
      </c>
      <c r="E4" s="85" t="s">
        <v>81</v>
      </c>
      <c r="F4" s="85" t="s">
        <v>82</v>
      </c>
      <c r="G4" s="85" t="s">
        <v>83</v>
      </c>
      <c r="H4" s="84" t="s">
        <v>84</v>
      </c>
    </row>
    <row r="5" spans="1:8" x14ac:dyDescent="0.3">
      <c r="A5" s="41" t="s">
        <v>85</v>
      </c>
      <c r="B5" s="40">
        <v>26</v>
      </c>
      <c r="C5" s="40">
        <v>1600</v>
      </c>
      <c r="D5" s="40">
        <v>1280</v>
      </c>
      <c r="E5" s="40"/>
      <c r="F5" s="40"/>
      <c r="G5" s="40"/>
      <c r="H5" s="41" t="s">
        <v>86</v>
      </c>
    </row>
    <row r="6" spans="1:8" ht="28.8" x14ac:dyDescent="0.3">
      <c r="A6" s="41" t="s">
        <v>85</v>
      </c>
      <c r="B6" s="40">
        <v>16</v>
      </c>
      <c r="C6" s="40">
        <f>3200/1.25</f>
        <v>2560</v>
      </c>
      <c r="D6" s="40"/>
      <c r="E6" s="40"/>
      <c r="F6" s="40">
        <v>3000</v>
      </c>
      <c r="G6" s="40">
        <f>295/1.25</f>
        <v>236</v>
      </c>
      <c r="H6" s="82" t="s">
        <v>87</v>
      </c>
    </row>
    <row r="7" spans="1:8" ht="28.8" x14ac:dyDescent="0.3">
      <c r="A7" s="41" t="s">
        <v>85</v>
      </c>
      <c r="B7" s="40">
        <v>150</v>
      </c>
      <c r="C7" s="40"/>
      <c r="D7" s="40"/>
      <c r="E7" s="40"/>
      <c r="F7" s="40">
        <f>1900/1.25</f>
        <v>1520</v>
      </c>
      <c r="G7" s="40"/>
      <c r="H7" s="82" t="s">
        <v>88</v>
      </c>
    </row>
    <row r="8" spans="1:8" ht="43.2" x14ac:dyDescent="0.3">
      <c r="A8" s="41" t="s">
        <v>85</v>
      </c>
      <c r="B8" s="40">
        <v>32</v>
      </c>
      <c r="C8" s="40"/>
      <c r="D8" s="40"/>
      <c r="E8" s="40">
        <f>2650/1.25</f>
        <v>2120</v>
      </c>
      <c r="F8" s="40">
        <f>1400/1.25</f>
        <v>1120</v>
      </c>
      <c r="G8" s="40"/>
      <c r="H8" s="82" t="s">
        <v>89</v>
      </c>
    </row>
    <row r="9" spans="1:8" ht="28.8" x14ac:dyDescent="0.3">
      <c r="A9" s="41" t="s">
        <v>85</v>
      </c>
      <c r="B9" s="40">
        <v>59</v>
      </c>
      <c r="C9" s="40">
        <v>2420</v>
      </c>
      <c r="D9" s="40">
        <f>2395/1.25</f>
        <v>1916</v>
      </c>
      <c r="E9" s="40"/>
      <c r="F9" s="40"/>
      <c r="G9" s="40"/>
      <c r="H9" s="82" t="s">
        <v>90</v>
      </c>
    </row>
    <row r="10" spans="1:8" ht="28.8" x14ac:dyDescent="0.3">
      <c r="A10" s="41" t="s">
        <v>85</v>
      </c>
      <c r="B10" s="40">
        <v>28</v>
      </c>
      <c r="C10" s="40"/>
      <c r="D10" s="40"/>
      <c r="E10" s="40"/>
      <c r="F10" s="40">
        <f>2500/1.25</f>
        <v>2000</v>
      </c>
      <c r="G10" s="40"/>
      <c r="H10" s="82" t="s">
        <v>90</v>
      </c>
    </row>
    <row r="11" spans="1:8" x14ac:dyDescent="0.3">
      <c r="A11" s="41" t="s">
        <v>85</v>
      </c>
      <c r="B11" s="40">
        <v>23</v>
      </c>
      <c r="C11" s="40"/>
      <c r="D11" s="40"/>
      <c r="E11" s="40"/>
      <c r="F11" s="40">
        <f>1800/1.25</f>
        <v>1440</v>
      </c>
      <c r="G11" s="40"/>
      <c r="H11" s="4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9B9A5-9641-4ABC-BE14-733DBF56700D}">
  <dimension ref="A1:I11"/>
  <sheetViews>
    <sheetView workbookViewId="0">
      <selection activeCell="N6" sqref="N6"/>
    </sheetView>
  </sheetViews>
  <sheetFormatPr defaultColWidth="8.77734375" defaultRowHeight="14.4" x14ac:dyDescent="0.3"/>
  <cols>
    <col min="1" max="1" width="23.109375" customWidth="1"/>
    <col min="2" max="2" width="12.44140625" customWidth="1"/>
    <col min="3" max="3" width="11.77734375" customWidth="1"/>
    <col min="4" max="4" width="10.33203125" customWidth="1"/>
    <col min="5" max="5" width="11.44140625" customWidth="1"/>
    <col min="6" max="6" width="10.44140625" customWidth="1"/>
    <col min="7" max="7" width="11.44140625" customWidth="1"/>
    <col min="8" max="8" width="10.33203125" customWidth="1"/>
    <col min="9" max="9" width="19.77734375" customWidth="1"/>
  </cols>
  <sheetData>
    <row r="1" spans="1:9" ht="31.2" x14ac:dyDescent="0.6">
      <c r="A1" s="86" t="s">
        <v>95</v>
      </c>
      <c r="B1" s="47"/>
      <c r="C1" s="47"/>
      <c r="D1" s="4"/>
      <c r="E1" s="4"/>
      <c r="F1" s="4"/>
    </row>
    <row r="2" spans="1:9" x14ac:dyDescent="0.3">
      <c r="A2" s="83" t="s">
        <v>96</v>
      </c>
    </row>
    <row r="4" spans="1:9" ht="43.2" x14ac:dyDescent="0.3">
      <c r="A4" s="46" t="s">
        <v>92</v>
      </c>
      <c r="B4" s="87" t="s">
        <v>97</v>
      </c>
      <c r="C4" s="87" t="s">
        <v>98</v>
      </c>
      <c r="D4" s="87" t="s">
        <v>99</v>
      </c>
      <c r="E4" s="87" t="s">
        <v>100</v>
      </c>
      <c r="F4" s="87" t="s">
        <v>101</v>
      </c>
      <c r="G4" s="87" t="s">
        <v>102</v>
      </c>
      <c r="H4" s="87" t="s">
        <v>103</v>
      </c>
      <c r="I4" s="85" t="s">
        <v>84</v>
      </c>
    </row>
    <row r="5" spans="1:9" ht="57" customHeight="1" x14ac:dyDescent="0.3">
      <c r="A5" s="41" t="s">
        <v>85</v>
      </c>
      <c r="B5" s="40">
        <v>26</v>
      </c>
      <c r="C5" s="40" t="s">
        <v>104</v>
      </c>
      <c r="D5" s="40"/>
      <c r="E5" s="40"/>
      <c r="F5" s="40"/>
      <c r="G5" s="40"/>
      <c r="H5" s="40"/>
      <c r="I5" s="82" t="s">
        <v>105</v>
      </c>
    </row>
    <row r="6" spans="1:9" x14ac:dyDescent="0.3">
      <c r="A6" s="41" t="s">
        <v>85</v>
      </c>
      <c r="B6" s="40">
        <v>16</v>
      </c>
      <c r="C6" s="40"/>
      <c r="D6" s="40"/>
      <c r="E6" s="40"/>
      <c r="F6" s="40"/>
      <c r="G6" s="40"/>
      <c r="H6" s="40"/>
      <c r="I6" s="82"/>
    </row>
    <row r="7" spans="1:9" x14ac:dyDescent="0.3">
      <c r="A7" s="41" t="s">
        <v>85</v>
      </c>
      <c r="B7" s="40">
        <v>150</v>
      </c>
      <c r="C7" s="40"/>
      <c r="D7" s="40"/>
      <c r="E7" s="40"/>
      <c r="F7" s="40"/>
      <c r="G7" s="40"/>
      <c r="H7" s="40"/>
      <c r="I7" s="82"/>
    </row>
    <row r="8" spans="1:9" x14ac:dyDescent="0.3">
      <c r="A8" s="41" t="s">
        <v>85</v>
      </c>
      <c r="B8" s="40">
        <v>32</v>
      </c>
      <c r="C8" s="40"/>
      <c r="D8" s="40"/>
      <c r="E8" s="40"/>
      <c r="F8" s="40"/>
      <c r="G8" s="40"/>
      <c r="H8" s="40"/>
      <c r="I8" s="82"/>
    </row>
    <row r="9" spans="1:9" x14ac:dyDescent="0.3">
      <c r="A9" s="41" t="s">
        <v>85</v>
      </c>
      <c r="B9" s="40">
        <v>59</v>
      </c>
      <c r="C9" s="40"/>
      <c r="D9" s="40"/>
      <c r="E9" s="40"/>
      <c r="F9" s="40"/>
      <c r="G9" s="40"/>
      <c r="H9" s="40"/>
      <c r="I9" s="82"/>
    </row>
    <row r="10" spans="1:9" x14ac:dyDescent="0.3">
      <c r="A10" s="41" t="s">
        <v>85</v>
      </c>
      <c r="B10" s="40">
        <v>28</v>
      </c>
      <c r="C10" s="40"/>
      <c r="D10" s="40"/>
      <c r="E10" s="40"/>
      <c r="F10" s="40"/>
      <c r="G10" s="40"/>
      <c r="H10" s="40"/>
      <c r="I10" s="82"/>
    </row>
    <row r="11" spans="1:9" x14ac:dyDescent="0.3">
      <c r="A11" s="41" t="s">
        <v>85</v>
      </c>
      <c r="B11" s="40">
        <v>23</v>
      </c>
      <c r="C11" s="40"/>
      <c r="D11" s="40"/>
      <c r="E11" s="40"/>
      <c r="F11" s="40"/>
      <c r="G11" s="40"/>
      <c r="H11" s="40"/>
      <c r="I11" s="4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D1B67-E2F5-4E8C-9FDC-9AD1F8DBE454}">
  <dimension ref="A1:I37"/>
  <sheetViews>
    <sheetView workbookViewId="0">
      <selection activeCell="L4" sqref="L4"/>
    </sheetView>
  </sheetViews>
  <sheetFormatPr defaultColWidth="8.77734375" defaultRowHeight="14.4" x14ac:dyDescent="0.3"/>
  <cols>
    <col min="1" max="1" width="48" customWidth="1"/>
    <col min="2" max="2" width="12.109375" customWidth="1"/>
    <col min="3" max="3" width="14.6640625" bestFit="1" customWidth="1"/>
    <col min="4" max="7" width="12.33203125" bestFit="1" customWidth="1"/>
    <col min="8" max="8" width="12.33203125" customWidth="1"/>
    <col min="9" max="9" width="12.33203125" bestFit="1" customWidth="1"/>
  </cols>
  <sheetData>
    <row r="1" spans="1:9" ht="48" customHeight="1" x14ac:dyDescent="0.55000000000000004">
      <c r="A1" s="129" t="s">
        <v>136</v>
      </c>
      <c r="B1" s="9"/>
      <c r="C1" s="6"/>
      <c r="D1" s="6"/>
      <c r="E1" s="6"/>
      <c r="F1" s="6"/>
      <c r="G1" s="6"/>
      <c r="H1" s="9"/>
      <c r="I1" s="6"/>
    </row>
    <row r="2" spans="1:9" x14ac:dyDescent="0.3">
      <c r="A2" s="77" t="s">
        <v>36</v>
      </c>
      <c r="B2" s="9"/>
      <c r="C2" s="6"/>
      <c r="D2" s="6"/>
      <c r="E2" s="6"/>
      <c r="F2" s="6"/>
      <c r="G2" s="6"/>
      <c r="H2" s="9"/>
      <c r="I2" s="6"/>
    </row>
    <row r="3" spans="1:9" x14ac:dyDescent="0.3">
      <c r="A3" s="9" t="s">
        <v>111</v>
      </c>
      <c r="B3" s="39" t="s">
        <v>51</v>
      </c>
      <c r="C3" s="111" t="s">
        <v>50</v>
      </c>
      <c r="D3" s="111"/>
      <c r="E3" s="111"/>
      <c r="F3" s="111"/>
      <c r="G3" s="111"/>
      <c r="H3" s="111"/>
      <c r="I3" s="112"/>
    </row>
    <row r="4" spans="1:9" x14ac:dyDescent="0.3">
      <c r="A4" s="125"/>
      <c r="B4" s="113"/>
      <c r="C4" s="114"/>
      <c r="D4" s="114"/>
      <c r="E4" s="114"/>
      <c r="F4" s="114"/>
      <c r="G4" s="114"/>
      <c r="H4" s="114"/>
      <c r="I4" s="115"/>
    </row>
    <row r="5" spans="1:9" x14ac:dyDescent="0.3">
      <c r="A5" s="130"/>
      <c r="B5" s="131"/>
      <c r="C5" s="95" t="s">
        <v>37</v>
      </c>
      <c r="D5" s="95" t="s">
        <v>38</v>
      </c>
      <c r="E5" s="95" t="s">
        <v>39</v>
      </c>
      <c r="F5" s="95" t="s">
        <v>40</v>
      </c>
      <c r="G5" s="95" t="s">
        <v>41</v>
      </c>
      <c r="H5" s="95" t="s">
        <v>42</v>
      </c>
      <c r="I5" s="96" t="s">
        <v>43</v>
      </c>
    </row>
    <row r="6" spans="1:9" x14ac:dyDescent="0.3">
      <c r="A6" s="94" t="s">
        <v>112</v>
      </c>
      <c r="B6" s="113"/>
      <c r="C6" s="97"/>
      <c r="D6" s="97"/>
      <c r="E6" s="97"/>
      <c r="F6" s="97"/>
      <c r="G6" s="97"/>
      <c r="H6" s="97"/>
      <c r="I6" s="98"/>
    </row>
    <row r="7" spans="1:9" x14ac:dyDescent="0.3">
      <c r="A7" s="6" t="s">
        <v>49</v>
      </c>
      <c r="B7" s="113"/>
      <c r="C7" s="104"/>
      <c r="D7" s="64"/>
      <c r="E7" s="64"/>
      <c r="F7" s="64"/>
      <c r="G7" s="64"/>
      <c r="H7" s="64"/>
      <c r="I7" s="99"/>
    </row>
    <row r="8" spans="1:9" x14ac:dyDescent="0.3">
      <c r="A8" s="6" t="s">
        <v>113</v>
      </c>
      <c r="B8" s="113"/>
      <c r="C8" s="104"/>
      <c r="D8" s="64"/>
      <c r="E8" s="64"/>
      <c r="F8" s="64"/>
      <c r="G8" s="64"/>
      <c r="H8" s="64"/>
      <c r="I8" s="99"/>
    </row>
    <row r="9" spans="1:9" x14ac:dyDescent="0.3">
      <c r="A9" s="6" t="s">
        <v>114</v>
      </c>
      <c r="B9" s="113"/>
      <c r="C9" s="104"/>
      <c r="D9" s="64"/>
      <c r="E9" s="64"/>
      <c r="F9" s="64"/>
      <c r="G9" s="64"/>
      <c r="H9" s="64"/>
      <c r="I9" s="99"/>
    </row>
    <row r="10" spans="1:9" x14ac:dyDescent="0.3">
      <c r="A10" s="6" t="s">
        <v>115</v>
      </c>
      <c r="B10" s="113"/>
      <c r="C10" s="104"/>
      <c r="D10" s="64"/>
      <c r="E10" s="64"/>
      <c r="F10" s="64"/>
      <c r="G10" s="64"/>
      <c r="H10" s="64"/>
      <c r="I10" s="99"/>
    </row>
    <row r="11" spans="1:9" x14ac:dyDescent="0.3">
      <c r="A11" s="6" t="s">
        <v>116</v>
      </c>
      <c r="B11" s="113"/>
      <c r="C11" s="104"/>
      <c r="D11" s="64"/>
      <c r="E11" s="64"/>
      <c r="F11" s="64"/>
      <c r="G11" s="64"/>
      <c r="H11" s="64"/>
      <c r="I11" s="99"/>
    </row>
    <row r="12" spans="1:9" x14ac:dyDescent="0.3">
      <c r="A12" s="77" t="s">
        <v>0</v>
      </c>
      <c r="B12" s="15">
        <f>+SUM(C12:I12)</f>
        <v>0</v>
      </c>
      <c r="C12" s="105">
        <f>+SUM(C7:C11)</f>
        <v>0</v>
      </c>
      <c r="D12" s="15">
        <f t="shared" ref="D12:I12" si="0">+SUM(D7:D11)</f>
        <v>0</v>
      </c>
      <c r="E12" s="15">
        <f t="shared" si="0"/>
        <v>0</v>
      </c>
      <c r="F12" s="15">
        <f t="shared" si="0"/>
        <v>0</v>
      </c>
      <c r="G12" s="15">
        <f t="shared" si="0"/>
        <v>0</v>
      </c>
      <c r="H12" s="15">
        <f t="shared" si="0"/>
        <v>0</v>
      </c>
      <c r="I12" s="15">
        <f t="shared" si="0"/>
        <v>0</v>
      </c>
    </row>
    <row r="13" spans="1:9" x14ac:dyDescent="0.3">
      <c r="A13" s="6" t="s">
        <v>44</v>
      </c>
      <c r="B13" s="116">
        <f>+SUM(C13:I13)</f>
        <v>0</v>
      </c>
      <c r="C13" s="79"/>
      <c r="D13" s="81"/>
      <c r="E13" s="81"/>
      <c r="F13" s="81"/>
      <c r="G13" s="81"/>
      <c r="H13" s="81"/>
      <c r="I13" s="80"/>
    </row>
    <row r="14" spans="1:9" x14ac:dyDescent="0.3">
      <c r="A14" s="6" t="s">
        <v>45</v>
      </c>
      <c r="B14" s="116">
        <f>+SUM(C14:I14)</f>
        <v>0</v>
      </c>
      <c r="C14" s="79"/>
      <c r="D14" s="81"/>
      <c r="E14" s="81"/>
      <c r="F14" s="81"/>
      <c r="G14" s="81"/>
      <c r="H14" s="81"/>
      <c r="I14" s="80"/>
    </row>
    <row r="15" spans="1:9" x14ac:dyDescent="0.3">
      <c r="A15" s="6" t="s">
        <v>117</v>
      </c>
      <c r="B15" s="134" t="e">
        <f>+B22/B14</f>
        <v>#DIV/0!</v>
      </c>
      <c r="C15" s="117"/>
      <c r="D15" s="117"/>
      <c r="E15" s="117"/>
      <c r="F15" s="117"/>
      <c r="G15" s="117"/>
      <c r="H15" s="117"/>
      <c r="I15" s="118"/>
    </row>
    <row r="16" spans="1:9" x14ac:dyDescent="0.3">
      <c r="A16" s="6" t="s">
        <v>118</v>
      </c>
      <c r="B16" s="119">
        <f t="shared" ref="B16:B21" si="1">+SUM(C16:I16)</f>
        <v>0</v>
      </c>
      <c r="C16" s="79"/>
      <c r="D16" s="81"/>
      <c r="E16" s="81"/>
      <c r="F16" s="81"/>
      <c r="G16" s="81"/>
      <c r="H16" s="81"/>
      <c r="I16" s="80"/>
    </row>
    <row r="17" spans="1:9" x14ac:dyDescent="0.3">
      <c r="A17" s="6" t="s">
        <v>119</v>
      </c>
      <c r="B17" s="119">
        <f t="shared" si="1"/>
        <v>0</v>
      </c>
      <c r="C17" s="79"/>
      <c r="D17" s="81"/>
      <c r="E17" s="81"/>
      <c r="F17" s="81"/>
      <c r="G17" s="81"/>
      <c r="H17" s="81"/>
      <c r="I17" s="80"/>
    </row>
    <row r="18" spans="1:9" x14ac:dyDescent="0.3">
      <c r="A18" s="6" t="s">
        <v>120</v>
      </c>
      <c r="B18" s="119">
        <f t="shared" si="1"/>
        <v>0</v>
      </c>
      <c r="C18" s="79"/>
      <c r="D18" s="81"/>
      <c r="E18" s="81"/>
      <c r="F18" s="81"/>
      <c r="G18" s="81"/>
      <c r="H18" s="81"/>
      <c r="I18" s="80"/>
    </row>
    <row r="19" spans="1:9" x14ac:dyDescent="0.3">
      <c r="A19" s="6" t="s">
        <v>120</v>
      </c>
      <c r="B19" s="119">
        <f t="shared" si="1"/>
        <v>0</v>
      </c>
      <c r="C19" s="79"/>
      <c r="D19" s="81"/>
      <c r="E19" s="81"/>
      <c r="F19" s="81"/>
      <c r="G19" s="81"/>
      <c r="H19" s="81"/>
      <c r="I19" s="80"/>
    </row>
    <row r="20" spans="1:9" x14ac:dyDescent="0.3">
      <c r="A20" s="6" t="s">
        <v>120</v>
      </c>
      <c r="B20" s="119">
        <f t="shared" si="1"/>
        <v>0</v>
      </c>
      <c r="C20" s="79"/>
      <c r="D20" s="81"/>
      <c r="E20" s="81"/>
      <c r="F20" s="81"/>
      <c r="G20" s="81"/>
      <c r="H20" s="81"/>
      <c r="I20" s="80"/>
    </row>
    <row r="21" spans="1:9" x14ac:dyDescent="0.3">
      <c r="A21" s="6" t="s">
        <v>121</v>
      </c>
      <c r="B21" s="119">
        <f t="shared" si="1"/>
        <v>0</v>
      </c>
      <c r="C21" s="79"/>
      <c r="D21" s="81"/>
      <c r="E21" s="81"/>
      <c r="F21" s="81"/>
      <c r="G21" s="81"/>
      <c r="H21" s="81"/>
      <c r="I21" s="80"/>
    </row>
    <row r="22" spans="1:9" x14ac:dyDescent="0.3">
      <c r="A22" s="125" t="s">
        <v>122</v>
      </c>
      <c r="B22" s="120">
        <f>+SUM(B16:B21)</f>
        <v>0</v>
      </c>
      <c r="C22" s="121"/>
      <c r="D22" s="121"/>
      <c r="E22" s="121"/>
      <c r="F22" s="121"/>
      <c r="G22" s="121"/>
      <c r="H22" s="121"/>
      <c r="I22" s="122"/>
    </row>
    <row r="23" spans="1:9" x14ac:dyDescent="0.3">
      <c r="A23" s="125" t="s">
        <v>123</v>
      </c>
      <c r="B23" s="107">
        <v>0.25</v>
      </c>
      <c r="C23" s="121"/>
      <c r="D23" s="121"/>
      <c r="E23" s="121"/>
      <c r="F23" s="121"/>
      <c r="G23" s="121"/>
      <c r="H23" s="121"/>
      <c r="I23" s="122"/>
    </row>
    <row r="24" spans="1:9" x14ac:dyDescent="0.3">
      <c r="A24" s="125" t="s">
        <v>124</v>
      </c>
      <c r="B24" s="123">
        <f>+B13*B23</f>
        <v>0</v>
      </c>
      <c r="C24" s="121"/>
      <c r="D24" s="121"/>
      <c r="E24" s="121"/>
      <c r="F24" s="121"/>
      <c r="G24" s="121"/>
      <c r="H24" s="121"/>
      <c r="I24" s="122"/>
    </row>
    <row r="25" spans="1:9" ht="27.45" customHeight="1" x14ac:dyDescent="0.3">
      <c r="A25" s="44" t="s">
        <v>46</v>
      </c>
      <c r="B25" s="45" t="s">
        <v>47</v>
      </c>
      <c r="C25" s="158" t="s">
        <v>48</v>
      </c>
      <c r="D25" s="159"/>
      <c r="E25" s="159"/>
      <c r="F25" s="159"/>
      <c r="G25" s="159"/>
      <c r="H25" s="159"/>
      <c r="I25" s="160"/>
    </row>
    <row r="26" spans="1:9" x14ac:dyDescent="0.3">
      <c r="A26" s="126" t="s">
        <v>125</v>
      </c>
      <c r="B26" s="108">
        <v>177</v>
      </c>
      <c r="C26" s="106">
        <v>10</v>
      </c>
      <c r="D26" s="100">
        <v>10</v>
      </c>
      <c r="E26" s="100">
        <v>10</v>
      </c>
      <c r="F26" s="100">
        <v>10</v>
      </c>
      <c r="G26" s="100">
        <v>10</v>
      </c>
      <c r="H26" s="100">
        <v>10</v>
      </c>
      <c r="I26" s="101">
        <v>10</v>
      </c>
    </row>
    <row r="27" spans="1:9" x14ac:dyDescent="0.3">
      <c r="A27" s="126" t="s">
        <v>126</v>
      </c>
      <c r="B27" s="108">
        <v>177</v>
      </c>
      <c r="C27" s="106">
        <v>0</v>
      </c>
      <c r="D27" s="100">
        <v>0</v>
      </c>
      <c r="E27" s="100">
        <v>0</v>
      </c>
      <c r="F27" s="100">
        <v>0</v>
      </c>
      <c r="G27" s="100">
        <v>0</v>
      </c>
      <c r="H27" s="100">
        <v>0</v>
      </c>
      <c r="I27" s="101">
        <v>0</v>
      </c>
    </row>
    <row r="28" spans="1:9" x14ac:dyDescent="0.3">
      <c r="A28" s="126" t="s">
        <v>127</v>
      </c>
      <c r="B28" s="108">
        <v>150</v>
      </c>
      <c r="C28" s="106">
        <v>3</v>
      </c>
      <c r="D28" s="100">
        <v>3</v>
      </c>
      <c r="E28" s="100">
        <v>3</v>
      </c>
      <c r="F28" s="100">
        <v>3</v>
      </c>
      <c r="G28" s="100">
        <v>3</v>
      </c>
      <c r="H28" s="100">
        <v>3</v>
      </c>
      <c r="I28" s="101">
        <v>3</v>
      </c>
    </row>
    <row r="29" spans="1:9" x14ac:dyDescent="0.3">
      <c r="A29" s="126" t="s">
        <v>128</v>
      </c>
      <c r="B29" s="108">
        <v>185</v>
      </c>
      <c r="C29" s="106">
        <v>2</v>
      </c>
      <c r="D29" s="100">
        <v>2</v>
      </c>
      <c r="E29" s="100">
        <v>2</v>
      </c>
      <c r="F29" s="100">
        <v>2</v>
      </c>
      <c r="G29" s="100">
        <v>2</v>
      </c>
      <c r="H29" s="100">
        <v>2</v>
      </c>
      <c r="I29" s="101">
        <v>2</v>
      </c>
    </row>
    <row r="30" spans="1:9" x14ac:dyDescent="0.3">
      <c r="A30" s="126" t="s">
        <v>129</v>
      </c>
      <c r="B30" s="108">
        <v>185</v>
      </c>
      <c r="C30" s="106">
        <v>12</v>
      </c>
      <c r="D30" s="100">
        <v>12</v>
      </c>
      <c r="E30" s="100">
        <v>12</v>
      </c>
      <c r="F30" s="100">
        <v>12</v>
      </c>
      <c r="G30" s="100">
        <v>12</v>
      </c>
      <c r="H30" s="100">
        <v>12</v>
      </c>
      <c r="I30" s="101">
        <v>12</v>
      </c>
    </row>
    <row r="31" spans="1:9" x14ac:dyDescent="0.3">
      <c r="A31" s="125" t="s">
        <v>16</v>
      </c>
      <c r="B31" s="116">
        <f>+SUM(C31:I31)</f>
        <v>33670</v>
      </c>
      <c r="C31" s="34">
        <f>+C26*$B$26+C27*$B$27+C28*$B$28+C29*$B$29+C30*$B$30</f>
        <v>4810</v>
      </c>
      <c r="D31" s="34">
        <f t="shared" ref="D31:I31" si="2">+D26*$B$26+D27*$B$27+D28*$B$28+D29*$B$29+D30*$B$30</f>
        <v>4810</v>
      </c>
      <c r="E31" s="34">
        <f t="shared" si="2"/>
        <v>4810</v>
      </c>
      <c r="F31" s="34">
        <f t="shared" si="2"/>
        <v>4810</v>
      </c>
      <c r="G31" s="34">
        <f t="shared" si="2"/>
        <v>4810</v>
      </c>
      <c r="H31" s="34">
        <f t="shared" si="2"/>
        <v>4810</v>
      </c>
      <c r="I31" s="78">
        <f t="shared" si="2"/>
        <v>4810</v>
      </c>
    </row>
    <row r="32" spans="1:9" x14ac:dyDescent="0.3">
      <c r="A32" s="127" t="s">
        <v>130</v>
      </c>
      <c r="B32" s="109" t="e">
        <f t="shared" ref="B32:I32" si="3">+B31/B12</f>
        <v>#DIV/0!</v>
      </c>
      <c r="C32" s="102" t="e">
        <f t="shared" si="3"/>
        <v>#DIV/0!</v>
      </c>
      <c r="D32" s="102" t="e">
        <f t="shared" si="3"/>
        <v>#DIV/0!</v>
      </c>
      <c r="E32" s="102" t="e">
        <f t="shared" si="3"/>
        <v>#DIV/0!</v>
      </c>
      <c r="F32" s="102" t="e">
        <f t="shared" si="3"/>
        <v>#DIV/0!</v>
      </c>
      <c r="G32" s="102" t="e">
        <f t="shared" si="3"/>
        <v>#DIV/0!</v>
      </c>
      <c r="H32" s="102" t="e">
        <f t="shared" si="3"/>
        <v>#DIV/0!</v>
      </c>
      <c r="I32" s="103" t="e">
        <f t="shared" si="3"/>
        <v>#DIV/0!</v>
      </c>
    </row>
    <row r="33" spans="1:9" x14ac:dyDescent="0.3">
      <c r="A33" s="42" t="s">
        <v>131</v>
      </c>
      <c r="B33" s="110">
        <v>25000</v>
      </c>
      <c r="C33" s="6"/>
      <c r="D33" s="6"/>
      <c r="E33" s="6"/>
      <c r="F33" s="6"/>
      <c r="G33" s="6"/>
      <c r="H33" s="6"/>
      <c r="I33" s="6"/>
    </row>
    <row r="34" spans="1:9" x14ac:dyDescent="0.3">
      <c r="A34" s="42" t="s">
        <v>132</v>
      </c>
      <c r="B34" s="110">
        <v>25000</v>
      </c>
      <c r="C34" s="6"/>
      <c r="D34" s="6"/>
      <c r="E34" s="6"/>
      <c r="F34" s="6"/>
      <c r="G34" s="6"/>
      <c r="H34" s="6"/>
      <c r="I34" s="6"/>
    </row>
    <row r="35" spans="1:9" x14ac:dyDescent="0.3">
      <c r="A35" s="42" t="s">
        <v>133</v>
      </c>
      <c r="B35" s="43" t="e">
        <f>+B32+((B33+B34)/B12)</f>
        <v>#DIV/0!</v>
      </c>
      <c r="C35" s="6"/>
      <c r="D35" s="6"/>
      <c r="E35" s="6"/>
      <c r="F35" s="6"/>
      <c r="G35" s="6"/>
      <c r="H35" s="6"/>
      <c r="I35" s="6"/>
    </row>
    <row r="36" spans="1:9" x14ac:dyDescent="0.3">
      <c r="A36" s="42" t="s">
        <v>134</v>
      </c>
      <c r="B36" s="124" t="e">
        <f>100%-B15</f>
        <v>#DIV/0!</v>
      </c>
      <c r="C36" s="6"/>
      <c r="D36" s="6"/>
      <c r="E36" s="6"/>
      <c r="F36" s="6"/>
      <c r="G36" s="6"/>
      <c r="H36" s="6"/>
      <c r="I36" s="6"/>
    </row>
    <row r="37" spans="1:9" x14ac:dyDescent="0.3">
      <c r="A37" s="128" t="s">
        <v>135</v>
      </c>
      <c r="B37" s="15">
        <f>+B12-B22-B24-B31-B33</f>
        <v>-58670</v>
      </c>
      <c r="C37" s="29"/>
      <c r="D37" s="29"/>
      <c r="E37" s="29"/>
      <c r="F37" s="29"/>
      <c r="G37" s="29"/>
      <c r="H37" s="29"/>
      <c r="I37" s="29"/>
    </row>
  </sheetData>
  <mergeCells count="1">
    <mergeCell ref="C25:I25"/>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FD6E8-CF8F-4C29-9D1C-E503FA0FD98D}">
  <dimension ref="A1:M52"/>
  <sheetViews>
    <sheetView tabSelected="1" zoomScale="90" zoomScaleNormal="90" workbookViewId="0">
      <selection activeCell="G30" sqref="G30"/>
    </sheetView>
  </sheetViews>
  <sheetFormatPr defaultColWidth="8.77734375" defaultRowHeight="14.4" x14ac:dyDescent="0.3"/>
  <cols>
    <col min="1" max="1" width="17.109375" customWidth="1"/>
    <col min="2" max="2" width="14.77734375" customWidth="1"/>
    <col min="3" max="3" width="13.77734375" bestFit="1" customWidth="1"/>
    <col min="4" max="4" width="12.109375" customWidth="1"/>
    <col min="5" max="5" width="19" customWidth="1"/>
    <col min="7" max="7" width="12.109375" customWidth="1"/>
    <col min="8" max="8" width="11.77734375" customWidth="1"/>
    <col min="10" max="10" width="11.44140625" bestFit="1" customWidth="1"/>
  </cols>
  <sheetData>
    <row r="1" spans="1:7" ht="31.2" x14ac:dyDescent="0.6">
      <c r="A1" s="161" t="s">
        <v>177</v>
      </c>
      <c r="B1" s="162"/>
      <c r="C1" s="163"/>
      <c r="D1" s="163"/>
      <c r="E1" s="163"/>
      <c r="F1" s="163"/>
      <c r="G1" s="163"/>
    </row>
    <row r="2" spans="1:7" x14ac:dyDescent="0.3">
      <c r="A2" s="7"/>
      <c r="B2" s="7"/>
      <c r="C2" s="7"/>
    </row>
    <row r="3" spans="1:7" x14ac:dyDescent="0.3">
      <c r="A3" t="s">
        <v>1</v>
      </c>
      <c r="B3" s="7"/>
      <c r="C3" s="7"/>
    </row>
    <row r="4" spans="1:7" x14ac:dyDescent="0.3">
      <c r="B4" s="7"/>
      <c r="C4" s="7"/>
    </row>
    <row r="5" spans="1:7" ht="28.8" x14ac:dyDescent="0.3">
      <c r="A5" s="8" t="s">
        <v>2</v>
      </c>
      <c r="B5" s="5">
        <v>60000</v>
      </c>
      <c r="C5" s="5" t="s">
        <v>3</v>
      </c>
    </row>
    <row r="6" spans="1:7" x14ac:dyDescent="0.3">
      <c r="A6" s="8" t="s">
        <v>174</v>
      </c>
      <c r="B6" s="5">
        <v>5</v>
      </c>
      <c r="C6" s="5" t="s">
        <v>175</v>
      </c>
    </row>
    <row r="7" spans="1:7" x14ac:dyDescent="0.3">
      <c r="A7" s="8"/>
      <c r="B7" s="5"/>
      <c r="C7" s="5"/>
    </row>
    <row r="8" spans="1:7" x14ac:dyDescent="0.3">
      <c r="B8" s="5"/>
      <c r="C8" s="5"/>
    </row>
    <row r="9" spans="1:7" x14ac:dyDescent="0.3">
      <c r="A9" s="9" t="s">
        <v>4</v>
      </c>
      <c r="B9" s="5"/>
      <c r="C9" s="5"/>
    </row>
    <row r="10" spans="1:7" ht="46.8" x14ac:dyDescent="0.3">
      <c r="A10" s="166"/>
      <c r="B10" s="167" t="s">
        <v>5</v>
      </c>
      <c r="C10" s="167" t="s">
        <v>6</v>
      </c>
      <c r="D10" s="168" t="s">
        <v>7</v>
      </c>
      <c r="E10" s="168" t="s">
        <v>8</v>
      </c>
      <c r="G10" s="11"/>
    </row>
    <row r="11" spans="1:7" x14ac:dyDescent="0.3">
      <c r="A11" s="2" t="s">
        <v>9</v>
      </c>
      <c r="B11" s="12" t="s">
        <v>10</v>
      </c>
      <c r="C11" s="12" t="s">
        <v>10</v>
      </c>
      <c r="D11" s="12" t="s">
        <v>10</v>
      </c>
      <c r="E11" s="2">
        <v>0</v>
      </c>
    </row>
    <row r="12" spans="1:7" ht="28.8" x14ac:dyDescent="0.3">
      <c r="A12" s="2" t="s">
        <v>11</v>
      </c>
      <c r="B12" s="13">
        <v>0.05</v>
      </c>
      <c r="C12" s="13" t="s">
        <v>12</v>
      </c>
      <c r="D12" s="3">
        <v>40000</v>
      </c>
      <c r="E12" s="14">
        <f>+D12*B12</f>
        <v>2000</v>
      </c>
    </row>
    <row r="13" spans="1:7" ht="28.8" x14ac:dyDescent="0.3">
      <c r="A13" s="2" t="s">
        <v>13</v>
      </c>
      <c r="B13" s="13">
        <v>0.05</v>
      </c>
      <c r="C13" s="13" t="s">
        <v>12</v>
      </c>
      <c r="D13" s="3">
        <v>60000</v>
      </c>
      <c r="E13" s="14">
        <f>+D13*B13</f>
        <v>3000</v>
      </c>
    </row>
    <row r="14" spans="1:7" x14ac:dyDescent="0.3">
      <c r="A14" s="2" t="s">
        <v>14</v>
      </c>
      <c r="B14" s="2">
        <v>0.5</v>
      </c>
      <c r="C14" s="2" t="s">
        <v>15</v>
      </c>
      <c r="D14" s="12" t="s">
        <v>10</v>
      </c>
      <c r="E14" s="3">
        <f>120*360*B14</f>
        <v>21600</v>
      </c>
    </row>
    <row r="15" spans="1:7" x14ac:dyDescent="0.3">
      <c r="A15" s="10" t="s">
        <v>16</v>
      </c>
      <c r="B15" s="12" t="s">
        <v>10</v>
      </c>
      <c r="C15" s="12" t="s">
        <v>10</v>
      </c>
      <c r="D15" s="12" t="s">
        <v>10</v>
      </c>
      <c r="E15" s="15">
        <f>+SUM(E11:E14)</f>
        <v>26600</v>
      </c>
      <c r="F15" s="16"/>
    </row>
    <row r="16" spans="1:7" x14ac:dyDescent="0.3">
      <c r="A16" s="9"/>
      <c r="B16" s="5"/>
      <c r="C16" s="5"/>
    </row>
    <row r="17" spans="1:13" x14ac:dyDescent="0.3">
      <c r="A17" s="9" t="s">
        <v>17</v>
      </c>
      <c r="B17" s="38">
        <v>0.1</v>
      </c>
    </row>
    <row r="19" spans="1:13" x14ac:dyDescent="0.3">
      <c r="A19" s="17" t="s">
        <v>18</v>
      </c>
      <c r="B19" s="18"/>
      <c r="C19" s="18"/>
      <c r="D19" s="18"/>
      <c r="E19" s="18"/>
      <c r="F19" s="19"/>
      <c r="G19" s="31"/>
      <c r="H19" s="32"/>
    </row>
    <row r="20" spans="1:13" x14ac:dyDescent="0.3">
      <c r="A20" s="20" t="s">
        <v>19</v>
      </c>
      <c r="B20" s="36"/>
      <c r="C20" s="36"/>
      <c r="D20" s="36"/>
      <c r="E20" s="36"/>
      <c r="F20" s="21"/>
      <c r="G20" s="37"/>
      <c r="H20" s="33"/>
    </row>
    <row r="21" spans="1:13" x14ac:dyDescent="0.3">
      <c r="A21" s="22" t="s">
        <v>20</v>
      </c>
      <c r="B21" s="23"/>
      <c r="C21" s="23"/>
      <c r="D21" s="23"/>
      <c r="E21" s="23"/>
      <c r="F21" s="23"/>
      <c r="G21" s="23"/>
      <c r="H21" s="24"/>
    </row>
    <row r="23" spans="1:13" x14ac:dyDescent="0.3">
      <c r="A23" s="9" t="s">
        <v>21</v>
      </c>
    </row>
    <row r="24" spans="1:13" ht="43.2" x14ac:dyDescent="0.3">
      <c r="A24" s="164" t="s">
        <v>22</v>
      </c>
      <c r="B24" s="164" t="s">
        <v>23</v>
      </c>
      <c r="C24" s="165" t="s">
        <v>24</v>
      </c>
      <c r="D24" s="165" t="s">
        <v>35</v>
      </c>
      <c r="E24" s="165" t="s">
        <v>25</v>
      </c>
      <c r="F24" s="165" t="s">
        <v>26</v>
      </c>
      <c r="G24" s="165" t="s">
        <v>27</v>
      </c>
      <c r="H24" s="165" t="s">
        <v>28</v>
      </c>
      <c r="L24" s="8"/>
    </row>
    <row r="25" spans="1:13" x14ac:dyDescent="0.3">
      <c r="A25" s="2">
        <v>0</v>
      </c>
      <c r="B25" s="2">
        <v>2021</v>
      </c>
      <c r="C25" s="3"/>
      <c r="D25" s="3">
        <f>-B5</f>
        <v>-60000</v>
      </c>
      <c r="E25" s="3">
        <f t="shared" ref="E25:E30" si="0">+D25+C25</f>
        <v>-60000</v>
      </c>
      <c r="F25" s="3">
        <f>+E25</f>
        <v>-60000</v>
      </c>
      <c r="G25" s="2"/>
      <c r="H25" s="2"/>
      <c r="L25" s="25"/>
    </row>
    <row r="26" spans="1:13" x14ac:dyDescent="0.3">
      <c r="A26" s="2">
        <v>1</v>
      </c>
      <c r="B26" s="2">
        <f>+B25+1</f>
        <v>2022</v>
      </c>
      <c r="C26" s="3">
        <f>+E15</f>
        <v>26600</v>
      </c>
      <c r="D26" s="3"/>
      <c r="E26" s="3">
        <f t="shared" si="0"/>
        <v>26600</v>
      </c>
      <c r="F26" s="3">
        <f>+F25+E26</f>
        <v>-33400</v>
      </c>
      <c r="G26" s="146">
        <f>H26/E26</f>
        <v>0.90909090909090906</v>
      </c>
      <c r="H26" s="3">
        <f>E26/(1+$B$17)^A26</f>
        <v>24181.81818181818</v>
      </c>
      <c r="J26" s="155"/>
      <c r="L26" s="26"/>
    </row>
    <row r="27" spans="1:13" x14ac:dyDescent="0.3">
      <c r="A27" s="88">
        <v>2</v>
      </c>
      <c r="B27" s="88">
        <f>+B26+1</f>
        <v>2023</v>
      </c>
      <c r="C27" s="89">
        <f>+E15</f>
        <v>26600</v>
      </c>
      <c r="D27" s="89"/>
      <c r="E27" s="89">
        <f t="shared" si="0"/>
        <v>26600</v>
      </c>
      <c r="F27" s="89">
        <f>+F26+E27</f>
        <v>-6800</v>
      </c>
      <c r="G27" s="156">
        <f t="shared" ref="G27:G29" si="1">H27/E27</f>
        <v>0.82644628099173545</v>
      </c>
      <c r="H27" s="157">
        <f t="shared" ref="H27:H29" si="2">E27/(1+$B$17)^A27</f>
        <v>21983.471074380162</v>
      </c>
      <c r="J27" s="155"/>
      <c r="L27" s="26"/>
      <c r="M27" s="27"/>
    </row>
    <row r="28" spans="1:13" x14ac:dyDescent="0.3">
      <c r="A28" s="2">
        <v>3</v>
      </c>
      <c r="B28" s="2">
        <f>+B27+1</f>
        <v>2024</v>
      </c>
      <c r="C28" s="3">
        <f>+E15</f>
        <v>26600</v>
      </c>
      <c r="D28" s="3"/>
      <c r="E28" s="3">
        <f t="shared" si="0"/>
        <v>26600</v>
      </c>
      <c r="F28" s="3">
        <f>+F27+E28</f>
        <v>19800</v>
      </c>
      <c r="G28" s="146">
        <f t="shared" si="1"/>
        <v>0.75131480090157754</v>
      </c>
      <c r="H28" s="3">
        <f t="shared" si="2"/>
        <v>19984.973703981963</v>
      </c>
      <c r="L28" s="26"/>
      <c r="M28" s="26"/>
    </row>
    <row r="29" spans="1:13" x14ac:dyDescent="0.3">
      <c r="A29" s="2">
        <v>4</v>
      </c>
      <c r="B29" s="2">
        <f>+B28+1</f>
        <v>2025</v>
      </c>
      <c r="C29" s="3">
        <f>+E15</f>
        <v>26600</v>
      </c>
      <c r="D29" s="3"/>
      <c r="E29" s="3">
        <f t="shared" si="0"/>
        <v>26600</v>
      </c>
      <c r="F29" s="3">
        <f>+F28+E29</f>
        <v>46400</v>
      </c>
      <c r="G29" s="146">
        <f t="shared" si="1"/>
        <v>0.68301345536507041</v>
      </c>
      <c r="H29" s="3">
        <f t="shared" si="2"/>
        <v>18168.157912710874</v>
      </c>
      <c r="L29" s="26"/>
      <c r="M29" s="26"/>
    </row>
    <row r="30" spans="1:13" x14ac:dyDescent="0.3">
      <c r="A30" s="2">
        <v>5</v>
      </c>
      <c r="B30" s="2">
        <f>+B29+1</f>
        <v>2026</v>
      </c>
      <c r="C30" s="3">
        <f>+$E$15</f>
        <v>26600</v>
      </c>
      <c r="D30" s="3"/>
      <c r="E30" s="3">
        <f t="shared" si="0"/>
        <v>26600</v>
      </c>
      <c r="F30" s="3">
        <f>+F29+E30</f>
        <v>73000</v>
      </c>
      <c r="G30" s="146"/>
      <c r="H30" s="3"/>
      <c r="L30" s="26"/>
      <c r="M30" s="26"/>
    </row>
    <row r="31" spans="1:13" x14ac:dyDescent="0.3">
      <c r="A31" s="2"/>
      <c r="B31" s="2"/>
      <c r="C31" s="3"/>
      <c r="D31" s="3"/>
      <c r="E31" s="3"/>
      <c r="F31" s="3"/>
      <c r="G31" s="2"/>
      <c r="H31" s="2"/>
      <c r="L31" s="26"/>
      <c r="M31" s="26"/>
    </row>
    <row r="32" spans="1:13" x14ac:dyDescent="0.3">
      <c r="L32" s="26"/>
      <c r="M32" s="26"/>
    </row>
    <row r="33" spans="1:13" x14ac:dyDescent="0.3">
      <c r="A33" s="49" t="s">
        <v>29</v>
      </c>
      <c r="B33" s="31"/>
      <c r="C33" s="31"/>
      <c r="D33" s="31"/>
      <c r="E33" s="135">
        <f>NPV(B17,E26,E27,E28,E29,E30,E31)</f>
        <v>100834.92806626468</v>
      </c>
      <c r="F33" s="136"/>
      <c r="G33" s="31"/>
      <c r="H33" s="31"/>
      <c r="I33" s="32"/>
      <c r="L33" s="26"/>
      <c r="M33" s="26"/>
    </row>
    <row r="34" spans="1:13" x14ac:dyDescent="0.3">
      <c r="A34" s="1" t="s">
        <v>30</v>
      </c>
      <c r="B34" s="37"/>
      <c r="C34" s="37"/>
      <c r="D34" s="37"/>
      <c r="E34" s="137">
        <f>+E25</f>
        <v>-60000</v>
      </c>
      <c r="F34" s="37"/>
      <c r="G34" s="37"/>
      <c r="H34" s="37"/>
      <c r="I34" s="33"/>
    </row>
    <row r="35" spans="1:13" x14ac:dyDescent="0.3">
      <c r="A35" s="1"/>
      <c r="B35" s="37"/>
      <c r="C35" s="37"/>
      <c r="D35" s="37"/>
      <c r="E35" s="137"/>
      <c r="F35" s="37"/>
      <c r="G35" s="37"/>
      <c r="H35" s="37"/>
      <c r="I35" s="33"/>
    </row>
    <row r="36" spans="1:13" x14ac:dyDescent="0.3">
      <c r="A36" s="147" t="s">
        <v>31</v>
      </c>
      <c r="B36" s="148"/>
      <c r="C36" s="149"/>
      <c r="D36" s="149"/>
      <c r="E36" s="150">
        <f>+E33+E34</f>
        <v>40834.928066264678</v>
      </c>
      <c r="F36" s="97" t="s">
        <v>32</v>
      </c>
      <c r="G36" s="97"/>
      <c r="H36" s="97"/>
      <c r="I36" s="33"/>
    </row>
    <row r="37" spans="1:13" x14ac:dyDescent="0.3">
      <c r="A37" s="169" t="s">
        <v>33</v>
      </c>
      <c r="B37" s="170"/>
      <c r="C37" s="171"/>
      <c r="D37" s="171"/>
      <c r="E37" s="172">
        <f>IRR(E25:E31)</f>
        <v>0.3411638519757958</v>
      </c>
      <c r="F37" s="37"/>
      <c r="G37" s="37"/>
      <c r="H37" s="37"/>
      <c r="I37" s="33"/>
    </row>
    <row r="38" spans="1:13" x14ac:dyDescent="0.3">
      <c r="A38" s="151" t="s">
        <v>34</v>
      </c>
      <c r="B38" s="152"/>
      <c r="C38" s="153"/>
      <c r="D38" s="153"/>
      <c r="E38" s="153">
        <v>2</v>
      </c>
      <c r="F38" s="23" t="s">
        <v>176</v>
      </c>
      <c r="G38" s="23"/>
      <c r="H38" s="23"/>
      <c r="I38" s="24"/>
    </row>
    <row r="39" spans="1:13" x14ac:dyDescent="0.3">
      <c r="A39" s="9"/>
      <c r="J39" s="28"/>
    </row>
    <row r="40" spans="1:13" x14ac:dyDescent="0.3">
      <c r="L40" s="26"/>
      <c r="M40" s="26"/>
    </row>
    <row r="42" spans="1:13" x14ac:dyDescent="0.3">
      <c r="K42" s="35"/>
      <c r="L42" s="35"/>
    </row>
    <row r="43" spans="1:13" x14ac:dyDescent="0.3">
      <c r="K43" s="35"/>
      <c r="L43" s="35"/>
    </row>
    <row r="44" spans="1:13" x14ac:dyDescent="0.3">
      <c r="K44" s="35"/>
      <c r="L44" s="35"/>
    </row>
    <row r="47" spans="1:13" x14ac:dyDescent="0.3">
      <c r="L47" s="26"/>
    </row>
    <row r="48" spans="1:13" x14ac:dyDescent="0.3">
      <c r="K48" s="5"/>
    </row>
    <row r="49" spans="11:11" x14ac:dyDescent="0.3">
      <c r="K49" s="5"/>
    </row>
    <row r="50" spans="11:11" x14ac:dyDescent="0.3">
      <c r="K50" s="5"/>
    </row>
    <row r="51" spans="11:11" x14ac:dyDescent="0.3">
      <c r="K51" s="5"/>
    </row>
    <row r="52" spans="11:11" x14ac:dyDescent="0.3">
      <c r="K52" s="27"/>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41dfeb-3aaf-4e76-8b01-6295af0a2cf6">
      <Terms xmlns="http://schemas.microsoft.com/office/infopath/2007/PartnerControls"/>
    </lcf76f155ced4ddcb4097134ff3c332f>
    <TaxCatchAll xmlns="9c0b319e-210e-44c2-b090-f7098a94783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C41A454A24CD94D89A56E556C3608B9" ma:contentTypeVersion="17" ma:contentTypeDescription="Opret et nyt dokument." ma:contentTypeScope="" ma:versionID="56beb5fc451a226a2fda475c09cda2cf">
  <xsd:schema xmlns:xsd="http://www.w3.org/2001/XMLSchema" xmlns:xs="http://www.w3.org/2001/XMLSchema" xmlns:p="http://schemas.microsoft.com/office/2006/metadata/properties" xmlns:ns2="2f41dfeb-3aaf-4e76-8b01-6295af0a2cf6" xmlns:ns3="9c0b319e-210e-44c2-b090-f7098a947834" targetNamespace="http://schemas.microsoft.com/office/2006/metadata/properties" ma:root="true" ma:fieldsID="7acfd2f6253ca793ffd896cbba1f501f" ns2:_="" ns3:_="">
    <xsd:import namespace="2f41dfeb-3aaf-4e76-8b01-6295af0a2cf6"/>
    <xsd:import namespace="9c0b319e-210e-44c2-b090-f7098a94783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41dfeb-3aaf-4e76-8b01-6295af0a2c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illedmærker" ma:readOnly="false" ma:fieldId="{5cf76f15-5ced-4ddc-b409-7134ff3c332f}" ma:taxonomyMulti="true" ma:sspId="7f926cf8-d6ec-4170-b97f-a4c13866531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c0b319e-210e-44c2-b090-f7098a947834" elementFormDefault="qualified">
    <xsd:import namespace="http://schemas.microsoft.com/office/2006/documentManagement/types"/>
    <xsd:import namespace="http://schemas.microsoft.com/office/infopath/2007/PartnerControls"/>
    <xsd:element name="SharedWithUsers" ma:index="16"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t med detaljer" ma:internalName="SharedWithDetails" ma:readOnly="true">
      <xsd:simpleType>
        <xsd:restriction base="dms:Note">
          <xsd:maxLength value="255"/>
        </xsd:restriction>
      </xsd:simpleType>
    </xsd:element>
    <xsd:element name="TaxCatchAll" ma:index="23" nillable="true" ma:displayName="Taxonomy Catch All Column" ma:hidden="true" ma:list="{fd193a49-4b97-4627-a2cd-1155a04b664b}" ma:internalName="TaxCatchAll" ma:showField="CatchAllData" ma:web="9c0b319e-210e-44c2-b090-f7098a94783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84101A-F744-414E-B23B-9812D761C75D}">
  <ds:schemaRefs>
    <ds:schemaRef ds:uri="http://schemas.microsoft.com/office/2006/metadata/properties"/>
    <ds:schemaRef ds:uri="http://schemas.microsoft.com/office/infopath/2007/PartnerControls"/>
    <ds:schemaRef ds:uri="babe0777-48f0-45c2-8cd3-e2a8704f7d0d"/>
  </ds:schemaRefs>
</ds:datastoreItem>
</file>

<file path=customXml/itemProps2.xml><?xml version="1.0" encoding="utf-8"?>
<ds:datastoreItem xmlns:ds="http://schemas.openxmlformats.org/officeDocument/2006/customXml" ds:itemID="{43FDBB06-DB84-4B30-9C7C-6A58ED7360BB}">
  <ds:schemaRefs>
    <ds:schemaRef ds:uri="http://schemas.microsoft.com/sharepoint/v3/contenttype/forms"/>
  </ds:schemaRefs>
</ds:datastoreItem>
</file>

<file path=customXml/itemProps3.xml><?xml version="1.0" encoding="utf-8"?>
<ds:datastoreItem xmlns:ds="http://schemas.openxmlformats.org/officeDocument/2006/customXml" ds:itemID="{7365152C-081B-46C1-A123-E56287D4AC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7</vt:i4>
      </vt:variant>
    </vt:vector>
  </HeadingPairs>
  <TitlesOfParts>
    <vt:vector size="7" baseType="lpstr">
      <vt:lpstr>BSC</vt:lpstr>
      <vt:lpstr>KALKULATION</vt:lpstr>
      <vt:lpstr>PRIS</vt:lpstr>
      <vt:lpstr>PRIS SAMMENLIGNING</vt:lpstr>
      <vt:lpstr>Pris og menuplanlægning</vt:lpstr>
      <vt:lpstr>STYRINGSARK - TILBAGE</vt:lpstr>
      <vt:lpstr>INVESTERING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Annette Vangstrup</dc:creator>
  <cp:lastModifiedBy>Jeanne Nielsen</cp:lastModifiedBy>
  <cp:lastPrinted>2020-02-18T08:50:11Z</cp:lastPrinted>
  <dcterms:created xsi:type="dcterms:W3CDTF">2019-11-28T20:46:44Z</dcterms:created>
  <dcterms:modified xsi:type="dcterms:W3CDTF">2021-01-27T09:55:27Z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0x0101006E616CD9E3556C45B1CBC2AA282534CF</vt:lpwstr>
  </property>
</Properties>
</file>